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autoCompressPictures="0"/>
  <mc:AlternateContent xmlns:mc="http://schemas.openxmlformats.org/markup-compatibility/2006">
    <mc:Choice Requires="x15">
      <x15ac:absPath xmlns:x15ac="http://schemas.microsoft.com/office/spreadsheetml/2010/11/ac" url="C:\Users\k97r343\Documents\4-H\Lamb of Merit\2024\2024 Carcass\"/>
    </mc:Choice>
  </mc:AlternateContent>
  <xr:revisionPtr revIDLastSave="0" documentId="8_{06B249F6-DEEA-4C90-87C2-9E0A762E418D}" xr6:coauthVersionLast="47" xr6:coauthVersionMax="47" xr10:uidLastSave="{00000000-0000-0000-0000-000000000000}"/>
  <bookViews>
    <workbookView xWindow="-120" yWindow="-120" windowWidth="20730" windowHeight="11160" activeTab="1" xr2:uid="{00000000-000D-0000-FFFF-FFFF00000000}"/>
  </bookViews>
  <sheets>
    <sheet name="Certification Standards" sheetId="2" r:id="rId1"/>
    <sheet name="Carcass Data" sheetId="1" r:id="rId2"/>
  </sheets>
  <definedNames>
    <definedName name="_xlnm.Print_Area" localSheetId="1">'Carcass Data'!$A$1:$T$30</definedName>
    <definedName name="_xlnm.Print_Titles" localSheetId="1">'Carcass Data'!$1:$7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13" i="1" l="1"/>
  <c r="Q21" i="1"/>
  <c r="Q9" i="1"/>
  <c r="Q15" i="1"/>
  <c r="Q12" i="1"/>
  <c r="Q18" i="1"/>
  <c r="Q20" i="1"/>
  <c r="Q19" i="1"/>
  <c r="Q11" i="1"/>
  <c r="Q10" i="1"/>
  <c r="Q14" i="1"/>
  <c r="Q8" i="1"/>
  <c r="Q16" i="1"/>
  <c r="Q17" i="1"/>
  <c r="O13" i="1" l="1"/>
  <c r="O21" i="1"/>
  <c r="O9" i="1"/>
  <c r="O15" i="1"/>
  <c r="O12" i="1"/>
  <c r="O18" i="1"/>
  <c r="O20" i="1"/>
  <c r="O19" i="1"/>
  <c r="O11" i="1"/>
  <c r="O10" i="1"/>
  <c r="O14" i="1"/>
  <c r="O8" i="1"/>
  <c r="O16" i="1"/>
  <c r="O17" i="1"/>
  <c r="L13" i="1"/>
  <c r="P13" i="1" s="1"/>
  <c r="N13" i="1"/>
  <c r="N21" i="1"/>
  <c r="N9" i="1"/>
  <c r="N15" i="1"/>
  <c r="N12" i="1"/>
  <c r="N18" i="1"/>
  <c r="N20" i="1"/>
  <c r="N19" i="1"/>
  <c r="N11" i="1"/>
  <c r="N10" i="1"/>
  <c r="N14" i="1"/>
  <c r="N8" i="1"/>
  <c r="N16" i="1"/>
  <c r="N17" i="1"/>
  <c r="I13" i="1" l="1"/>
  <c r="I21" i="1"/>
  <c r="I9" i="1"/>
  <c r="I15" i="1"/>
  <c r="I12" i="1"/>
  <c r="I18" i="1"/>
  <c r="I20" i="1"/>
  <c r="I19" i="1"/>
  <c r="I11" i="1"/>
  <c r="I10" i="1"/>
  <c r="I14" i="1"/>
  <c r="I8" i="1"/>
  <c r="I16" i="1"/>
  <c r="I17" i="1"/>
  <c r="G23" i="1" l="1"/>
  <c r="J23" i="1"/>
  <c r="K23" i="1"/>
  <c r="S16" i="1"/>
  <c r="L16" i="1"/>
  <c r="S8" i="1"/>
  <c r="L8" i="1"/>
  <c r="S14" i="1"/>
  <c r="L14" i="1"/>
  <c r="S21" i="1"/>
  <c r="S17" i="1"/>
  <c r="S13" i="1"/>
  <c r="S9" i="1"/>
  <c r="S15" i="1"/>
  <c r="S12" i="1"/>
  <c r="S18" i="1"/>
  <c r="S20" i="1"/>
  <c r="S19" i="1"/>
  <c r="S11" i="1"/>
  <c r="S10" i="1"/>
  <c r="H23" i="1"/>
  <c r="L21" i="1"/>
  <c r="P21" i="1" s="1"/>
  <c r="L17" i="1"/>
  <c r="P17" i="1" s="1"/>
  <c r="L9" i="1"/>
  <c r="P9" i="1" s="1"/>
  <c r="L15" i="1"/>
  <c r="L12" i="1"/>
  <c r="L18" i="1"/>
  <c r="P18" i="1" s="1"/>
  <c r="L20" i="1"/>
  <c r="P20" i="1" s="1"/>
  <c r="L19" i="1"/>
  <c r="L11" i="1"/>
  <c r="L10" i="1"/>
  <c r="P16" i="1" l="1"/>
  <c r="R16" i="1" s="1"/>
  <c r="P8" i="1"/>
  <c r="R8" i="1" s="1"/>
  <c r="P14" i="1"/>
  <c r="R14" i="1" s="1"/>
  <c r="P10" i="1"/>
  <c r="R10" i="1" s="1"/>
  <c r="P11" i="1"/>
  <c r="R11" i="1" s="1"/>
  <c r="P19" i="1"/>
  <c r="R19" i="1" s="1"/>
  <c r="P12" i="1"/>
  <c r="R12" i="1" s="1"/>
  <c r="P15" i="1"/>
  <c r="R15" i="1" s="1"/>
  <c r="R9" i="1"/>
  <c r="R21" i="1"/>
  <c r="R20" i="1"/>
  <c r="S23" i="1"/>
  <c r="R18" i="1"/>
  <c r="N23" i="1"/>
  <c r="R17" i="1"/>
  <c r="L23" i="1" l="1"/>
  <c r="R13" i="1"/>
</calcChain>
</file>

<file path=xl/sharedStrings.xml><?xml version="1.0" encoding="utf-8"?>
<sst xmlns="http://schemas.openxmlformats.org/spreadsheetml/2006/main" count="132" uniqueCount="99">
  <si>
    <t>Rank</t>
  </si>
  <si>
    <t>Animal ID</t>
  </si>
  <si>
    <t>First Name</t>
  </si>
  <si>
    <t>Last Name</t>
  </si>
  <si>
    <t>%BRC</t>
  </si>
  <si>
    <t>Group Averages:</t>
  </si>
  <si>
    <t>Contest Criteria:</t>
  </si>
  <si>
    <t>County</t>
  </si>
  <si>
    <t>Backfat</t>
  </si>
  <si>
    <t xml:space="preserve"> in.</t>
  </si>
  <si>
    <t>Loineye</t>
  </si>
  <si>
    <r>
      <rPr>
        <i/>
        <u/>
        <sz val="10"/>
        <rFont val="Times New Roman"/>
        <family val="1"/>
      </rPr>
      <t>High:</t>
    </r>
    <r>
      <rPr>
        <i/>
        <sz val="10"/>
        <rFont val="Times New Roman"/>
        <family val="1"/>
      </rPr>
      <t xml:space="preserve"> All 3 critieria met    </t>
    </r>
    <r>
      <rPr>
        <i/>
        <u/>
        <sz val="10"/>
        <rFont val="Times New Roman"/>
        <family val="1"/>
      </rPr>
      <t xml:space="preserve">  Medium</t>
    </r>
    <r>
      <rPr>
        <i/>
        <sz val="10"/>
        <rFont val="Times New Roman"/>
        <family val="1"/>
      </rPr>
      <t xml:space="preserve">: 2/3 Criteria Met  </t>
    </r>
    <r>
      <rPr>
        <i/>
        <u/>
        <sz val="10"/>
        <rFont val="Times New Roman"/>
        <family val="1"/>
      </rPr>
      <t xml:space="preserve">  Low</t>
    </r>
    <r>
      <rPr>
        <i/>
        <sz val="10"/>
        <rFont val="Times New Roman"/>
        <family val="1"/>
      </rPr>
      <t xml:space="preserve">: 1/3 Criteria Met </t>
    </r>
  </si>
  <si>
    <r>
      <t>Area, in</t>
    </r>
    <r>
      <rPr>
        <i/>
        <vertAlign val="superscript"/>
        <sz val="8"/>
        <rFont val="Times New Roman"/>
        <family val="1"/>
      </rPr>
      <t>2</t>
    </r>
    <r>
      <rPr>
        <i/>
        <sz val="8"/>
        <rFont val="Times New Roman"/>
        <family val="1"/>
      </rPr>
      <t xml:space="preserve"> </t>
    </r>
  </si>
  <si>
    <r>
      <t xml:space="preserve">*54.127 Specifications for official U.S. standards for grades of carcass lamb, yearling mutton, and mutton (yield). </t>
    </r>
    <r>
      <rPr>
        <i/>
        <sz val="9"/>
        <rFont val="Times New Roman"/>
        <family val="1"/>
      </rPr>
      <t xml:space="preserve">The yield grade of an ovine carcass or side is determined on the basis of the adjusted fat thickness over the ribeye muscle between the 12th and 13th ribs. The adjusted fat thickness range for each yield grade is as follows: Yield Grade 1 -- 0.00 to 0.15 inch; Yield Grade 2 -- 0.16 to 0.25 inch; Yield Grade 3 -- 0.26 to 0.35 inch; Yield Grade 4 -- 0.36 to 0.45 inch; and Yield Grade 5 -- 0.46 inch and greater. </t>
    </r>
  </si>
  <si>
    <t xml:space="preserve"> (Name, Town, State) </t>
  </si>
  <si>
    <t>Breeder</t>
  </si>
  <si>
    <t>Exhibitor</t>
  </si>
  <si>
    <r>
      <rPr>
        <b/>
        <i/>
        <sz val="11"/>
        <rFont val="Times New Roman"/>
        <family val="1"/>
      </rPr>
      <t xml:space="preserve">Ranked by:  </t>
    </r>
    <r>
      <rPr>
        <i/>
        <sz val="11"/>
        <rFont val="Times New Roman"/>
        <family val="1"/>
      </rPr>
      <t>Number of contest criteria met then by estimated amount of boneless retail cuts (%BRC-muscle yield based on carcass weight, backfat, body wall thickness and loineye area).</t>
    </r>
  </si>
  <si>
    <t>Calc Yield Grade</t>
  </si>
  <si>
    <t>Total</t>
  </si>
  <si>
    <t>Live Weight</t>
  </si>
  <si>
    <r>
      <t>LEA/CWT in</t>
    </r>
    <r>
      <rPr>
        <vertAlign val="superscript"/>
        <sz val="10"/>
        <rFont val="Times New Roman"/>
        <family val="1"/>
      </rPr>
      <t>2</t>
    </r>
  </si>
  <si>
    <t>Montana Youth Lamb Certification Program</t>
  </si>
  <si>
    <t>Minimum Standards</t>
  </si>
  <si>
    <t>Final Index:</t>
  </si>
  <si>
    <t>Deductions</t>
  </si>
  <si>
    <t>If lambs are suspected of being double-muscled, there will be a 10 point deduction.</t>
  </si>
  <si>
    <t>Not less than 110 lbs</t>
  </si>
  <si>
    <t>Not more than 165 lbs</t>
  </si>
  <si>
    <t>Lambs must meet criteria for all three standards.</t>
  </si>
  <si>
    <t>Lambs are then ranked by the highest Percent Boneless Retail Cuts (%BRC)</t>
  </si>
  <si>
    <t xml:space="preserve">Montana Certified Lamb Carcass Contest </t>
  </si>
  <si>
    <t>Carcass Weight:</t>
  </si>
  <si>
    <t>Not less than 45 lbs</t>
  </si>
  <si>
    <t>Not more than 85 lbs</t>
  </si>
  <si>
    <t>Dressing %</t>
  </si>
  <si>
    <r>
      <t xml:space="preserve">     12</t>
    </r>
    <r>
      <rPr>
        <b/>
        <vertAlign val="superscript"/>
        <sz val="8"/>
        <rFont val="Times New Roman"/>
        <family val="1"/>
      </rPr>
      <t>th</t>
    </r>
    <r>
      <rPr>
        <b/>
        <sz val="8"/>
        <rFont val="Times New Roman"/>
        <family val="1"/>
      </rPr>
      <t>-13</t>
    </r>
    <r>
      <rPr>
        <b/>
        <vertAlign val="superscript"/>
        <sz val="8"/>
        <rFont val="Times New Roman"/>
        <family val="1"/>
      </rPr>
      <t>th</t>
    </r>
    <r>
      <rPr>
        <b/>
        <sz val="8"/>
        <rFont val="Times New Roman"/>
        <family val="1"/>
      </rPr>
      <t xml:space="preserve"> Rib            Measurements </t>
    </r>
  </si>
  <si>
    <t>Carcass Weight</t>
  </si>
  <si>
    <t>Yeild Grade</t>
  </si>
  <si>
    <t>Indusytry Normals</t>
  </si>
  <si>
    <t>Lambs outside of these ranges will be highlighted in gold.</t>
  </si>
  <si>
    <r>
      <rPr>
        <b/>
        <sz val="10"/>
        <rFont val="Arial"/>
        <family val="2"/>
      </rPr>
      <t>Live Weight</t>
    </r>
    <r>
      <rPr>
        <sz val="10"/>
        <rFont val="Arial"/>
        <family val="2"/>
      </rPr>
      <t>:</t>
    </r>
  </si>
  <si>
    <t>Dressing %:</t>
  </si>
  <si>
    <t>Not less than 48%</t>
  </si>
  <si>
    <t>Not more than 54%</t>
  </si>
  <si>
    <t>Backfat:</t>
  </si>
  <si>
    <t>Not more than 0.25 in</t>
  </si>
  <si>
    <t>Not less than 0.15 in</t>
  </si>
  <si>
    <t>Lambs outside these ranges will be highlighted in red and will receive a 0 on the contest criteria.</t>
  </si>
  <si>
    <t>Quality Grade</t>
  </si>
  <si>
    <t>G+, G, G-, U+, U or U- do not meet standards.</t>
  </si>
  <si>
    <t xml:space="preserve">Carcass Wt  </t>
  </si>
  <si>
    <t xml:space="preserve">≤ 45 CW ≤ 85 </t>
  </si>
  <si>
    <t>Yield Grade</t>
  </si>
  <si>
    <t>≥Ch-</t>
  </si>
  <si>
    <t>Ties broken by largest loineye/cwt.</t>
  </si>
  <si>
    <r>
      <t>Not over 2.99 and must have a 2.5 in</t>
    </r>
    <r>
      <rPr>
        <vertAlign val="superscript"/>
        <sz val="10"/>
        <rFont val="Arial"/>
        <family val="2"/>
      </rPr>
      <t>2</t>
    </r>
    <r>
      <rPr>
        <sz val="10"/>
        <rFont val="Arial"/>
        <family val="2"/>
      </rPr>
      <t xml:space="preserve"> loineye or better.</t>
    </r>
  </si>
  <si>
    <r>
      <t>&lt;2.99/≥2.5in</t>
    </r>
    <r>
      <rPr>
        <i/>
        <vertAlign val="superscript"/>
        <sz val="8"/>
        <rFont val="Times New Roman"/>
        <family val="1"/>
      </rPr>
      <t>2</t>
    </r>
  </si>
  <si>
    <t>Not less Ch- (Pr+, Pr, Pr-, Ch+, Ch. or Ch-).</t>
  </si>
  <si>
    <t>Please return to denise.delagarza@montana.edu</t>
  </si>
  <si>
    <t>Marias</t>
  </si>
  <si>
    <t>Ch-</t>
  </si>
  <si>
    <t>Ch+</t>
  </si>
  <si>
    <t>Gd+</t>
  </si>
  <si>
    <t>Ch</t>
  </si>
  <si>
    <t>Pr-</t>
  </si>
  <si>
    <t xml:space="preserve">Kendra </t>
  </si>
  <si>
    <t>Farkell</t>
  </si>
  <si>
    <t>Reagan</t>
  </si>
  <si>
    <t>Aaberg</t>
  </si>
  <si>
    <t xml:space="preserve">Beau </t>
  </si>
  <si>
    <t>Dagel</t>
  </si>
  <si>
    <t xml:space="preserve">Orren </t>
  </si>
  <si>
    <t>Gustafson</t>
  </si>
  <si>
    <t xml:space="preserve">Rylie </t>
  </si>
  <si>
    <t>Nevaeh</t>
  </si>
  <si>
    <t>Mobley</t>
  </si>
  <si>
    <t xml:space="preserve">BriAllyn </t>
  </si>
  <si>
    <t>Billmayer</t>
  </si>
  <si>
    <t>Wesley</t>
  </si>
  <si>
    <t>Madalyne</t>
  </si>
  <si>
    <t>Stokes</t>
  </si>
  <si>
    <t>Ainsley</t>
  </si>
  <si>
    <t>VandenBos</t>
  </si>
  <si>
    <t>Kasen</t>
  </si>
  <si>
    <t>Colt</t>
  </si>
  <si>
    <t>Laverdure</t>
  </si>
  <si>
    <t>Nickol</t>
  </si>
  <si>
    <t>Kaylee</t>
  </si>
  <si>
    <t xml:space="preserve">Ella </t>
  </si>
  <si>
    <t>Laverdure Livestock, Cut Bank, MT</t>
  </si>
  <si>
    <t>Colt Laverdure, Cut Bank, MT</t>
  </si>
  <si>
    <t>Dusty Jones, Ledger, MT</t>
  </si>
  <si>
    <t>BriAllyn Billmayer, Conrad, MT</t>
  </si>
  <si>
    <t xml:space="preserve">Madalyne Stokes, Conrad, MT </t>
  </si>
  <si>
    <t>Double M Club Lambs, Conrad, MT</t>
  </si>
  <si>
    <t>Dawn Kelly, Choteau, MT</t>
  </si>
  <si>
    <t>Hailee Hart, Great Falls, MT</t>
  </si>
  <si>
    <t>Lost Lake Show Lambs, Kalispell, 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</si>
</sst>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0" x14ac:knownFonts="1">
    <font>
      <sz val="10"/>
      <name val="Arial"/>
    </font>
    <font>
      <sz val="20"/>
      <name val="Calibri"/>
      <family val="2"/>
      <scheme val="minor"/>
    </font>
    <font>
      <sz val="9"/>
      <name val="Calibri"/>
      <family val="2"/>
      <scheme val="minor"/>
    </font>
    <font>
      <sz val="10"/>
      <name val="Calibri"/>
      <family val="2"/>
      <scheme val="minor"/>
    </font>
    <font>
      <u/>
      <sz val="10"/>
      <color theme="10"/>
      <name val="Arial"/>
      <family val="2"/>
    </font>
    <font>
      <u/>
      <sz val="10"/>
      <color theme="11"/>
      <name val="Arial"/>
      <family val="2"/>
    </font>
    <font>
      <sz val="11"/>
      <name val="Calibri"/>
      <family val="2"/>
      <scheme val="minor"/>
    </font>
    <font>
      <sz val="10"/>
      <name val="Times New Roman"/>
      <family val="1"/>
    </font>
    <font>
      <sz val="9"/>
      <name val="Times New Roman"/>
      <family val="1"/>
    </font>
    <font>
      <sz val="11"/>
      <name val="Times New Roman"/>
      <family val="1"/>
    </font>
    <font>
      <i/>
      <sz val="10"/>
      <name val="Times New Roman"/>
      <family val="1"/>
    </font>
    <font>
      <i/>
      <sz val="8"/>
      <name val="Times New Roman"/>
      <family val="1"/>
    </font>
    <font>
      <b/>
      <sz val="10"/>
      <name val="Times New Roman"/>
      <family val="1"/>
    </font>
    <font>
      <sz val="10"/>
      <color rgb="FF0000FF"/>
      <name val="Times New Roman"/>
      <family val="1"/>
    </font>
    <font>
      <sz val="10"/>
      <color rgb="FFFF0000"/>
      <name val="Times New Roman"/>
      <family val="1"/>
    </font>
    <font>
      <b/>
      <sz val="16"/>
      <name val="Times New Roman"/>
      <family val="1"/>
    </font>
    <font>
      <i/>
      <sz val="11"/>
      <name val="Times New Roman"/>
      <family val="1"/>
    </font>
    <font>
      <i/>
      <u/>
      <sz val="10"/>
      <name val="Times New Roman"/>
      <family val="1"/>
    </font>
    <font>
      <b/>
      <i/>
      <sz val="9"/>
      <name val="Times New Roman"/>
      <family val="1"/>
    </font>
    <font>
      <i/>
      <sz val="9"/>
      <name val="Times New Roman"/>
      <family val="1"/>
    </font>
    <font>
      <i/>
      <vertAlign val="superscript"/>
      <sz val="8"/>
      <name val="Times New Roman"/>
      <family val="1"/>
    </font>
    <font>
      <b/>
      <u/>
      <sz val="28"/>
      <name val="Times New Roman"/>
      <family val="1"/>
    </font>
    <font>
      <b/>
      <i/>
      <sz val="11"/>
      <name val="Times New Roman"/>
      <family val="1"/>
    </font>
    <font>
      <b/>
      <sz val="10"/>
      <color theme="0"/>
      <name val="Times New Roman"/>
      <family val="1"/>
    </font>
    <font>
      <b/>
      <sz val="9"/>
      <name val="Times New Roman"/>
      <family val="1"/>
    </font>
    <font>
      <b/>
      <sz val="12"/>
      <color rgb="FFFF0000"/>
      <name val="Calibri"/>
      <family val="2"/>
      <scheme val="minor"/>
    </font>
    <font>
      <vertAlign val="superscript"/>
      <sz val="10"/>
      <name val="Times New Roman"/>
      <family val="1"/>
    </font>
    <font>
      <sz val="10"/>
      <name val="Arial"/>
      <family val="2"/>
    </font>
    <font>
      <b/>
      <sz val="20"/>
      <name val="Arial"/>
      <family val="2"/>
    </font>
    <font>
      <sz val="20"/>
      <name val="Arial"/>
      <family val="2"/>
    </font>
    <font>
      <b/>
      <sz val="14"/>
      <color indexed="9"/>
      <name val="Arial"/>
      <family val="2"/>
    </font>
    <font>
      <b/>
      <sz val="10"/>
      <name val="Arial"/>
      <family val="2"/>
    </font>
    <font>
      <sz val="6"/>
      <name val="Arial"/>
      <family val="2"/>
    </font>
    <font>
      <b/>
      <sz val="6"/>
      <name val="Arial"/>
      <family val="2"/>
    </font>
    <font>
      <b/>
      <sz val="8"/>
      <name val="Times New Roman"/>
      <family val="1"/>
    </font>
    <font>
      <b/>
      <vertAlign val="superscript"/>
      <sz val="8"/>
      <name val="Times New Roman"/>
      <family val="1"/>
    </font>
    <font>
      <b/>
      <sz val="9"/>
      <color rgb="FFFF0000"/>
      <name val="Times New Roman"/>
      <family val="1"/>
    </font>
    <font>
      <b/>
      <sz val="10"/>
      <color rgb="FFFF0000"/>
      <name val="Arial"/>
      <family val="2"/>
    </font>
    <font>
      <b/>
      <sz val="10"/>
      <color rgb="FFFFC000"/>
      <name val="Arial"/>
      <family val="2"/>
    </font>
    <font>
      <vertAlign val="superscrip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CFFCC"/>
        <bgColor indexed="64"/>
      </patternFill>
    </fill>
    <fill>
      <patternFill patternType="solid">
        <fgColor rgb="FFFF0000"/>
        <bgColor indexed="64"/>
      </patternFill>
    </fill>
    <fill>
      <patternFill patternType="solid">
        <fgColor theme="0"/>
        <bgColor indexed="64"/>
      </patternFill>
    </fill>
    <fill>
      <patternFill patternType="solid">
        <fgColor indexed="13"/>
        <bgColor indexed="64"/>
      </patternFill>
    </fill>
    <fill>
      <patternFill patternType="solid">
        <fgColor indexed="8"/>
        <bgColor indexed="64"/>
      </patternFill>
    </fill>
  </fills>
  <borders count="29">
    <border>
      <left/>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indexed="64"/>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auto="1"/>
      </bottom>
      <diagonal/>
    </border>
    <border>
      <left/>
      <right/>
      <top/>
      <bottom style="medium">
        <color indexed="64"/>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2">
    <xf numFmtId="0" fontId="0" fillId="0" borderId="0" xfId="0"/>
    <xf numFmtId="0" fontId="1" fillId="6" borderId="0" xfId="0" applyFont="1" applyFill="1"/>
    <xf numFmtId="0" fontId="8" fillId="6" borderId="0" xfId="0" applyFont="1" applyFill="1"/>
    <xf numFmtId="0" fontId="2" fillId="6" borderId="0" xfId="0" applyFont="1" applyFill="1"/>
    <xf numFmtId="0" fontId="9" fillId="6" borderId="0" xfId="0" applyFont="1" applyFill="1"/>
    <xf numFmtId="2" fontId="9" fillId="6" borderId="0" xfId="0" applyNumberFormat="1" applyFont="1" applyFill="1"/>
    <xf numFmtId="165" fontId="9" fillId="6" borderId="0" xfId="0" applyNumberFormat="1" applyFont="1" applyFill="1"/>
    <xf numFmtId="0" fontId="6" fillId="6" borderId="0" xfId="0" applyFont="1" applyFill="1"/>
    <xf numFmtId="0" fontId="18" fillId="6" borderId="0" xfId="0" applyFont="1" applyFill="1" applyAlignment="1">
      <alignment wrapText="1"/>
    </xf>
    <xf numFmtId="0" fontId="19" fillId="6" borderId="0" xfId="0" applyFont="1" applyFill="1"/>
    <xf numFmtId="2" fontId="6" fillId="6" borderId="0" xfId="0" applyNumberFormat="1" applyFont="1" applyFill="1"/>
    <xf numFmtId="165" fontId="6" fillId="6" borderId="0" xfId="0" applyNumberFormat="1" applyFont="1" applyFill="1"/>
    <xf numFmtId="0" fontId="3" fillId="6" borderId="0" xfId="0" applyFont="1" applyFill="1"/>
    <xf numFmtId="0" fontId="24" fillId="2"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0" xfId="0" applyFont="1" applyFill="1" applyBorder="1" applyAlignment="1">
      <alignment horizontal="center" vertical="center"/>
    </xf>
    <xf numFmtId="0" fontId="24" fillId="2" borderId="9" xfId="0" applyFont="1" applyFill="1" applyBorder="1" applyAlignment="1">
      <alignment horizontal="center" vertical="center"/>
    </xf>
    <xf numFmtId="0" fontId="24" fillId="3" borderId="2" xfId="0" applyFont="1" applyFill="1" applyBorder="1" applyAlignment="1">
      <alignment horizontal="center" vertical="center"/>
    </xf>
    <xf numFmtId="0" fontId="12" fillId="3" borderId="15" xfId="0" applyFont="1" applyFill="1" applyBorder="1" applyAlignment="1">
      <alignment horizontal="center" wrapText="1"/>
    </xf>
    <xf numFmtId="0" fontId="19" fillId="3" borderId="11" xfId="0" applyFont="1" applyFill="1" applyBorder="1" applyAlignment="1">
      <alignment horizontal="center" vertical="top" wrapText="1"/>
    </xf>
    <xf numFmtId="0" fontId="12" fillId="3" borderId="13" xfId="0" applyFont="1" applyFill="1" applyBorder="1" applyAlignment="1">
      <alignment vertical="center"/>
    </xf>
    <xf numFmtId="0" fontId="12" fillId="3" borderId="12" xfId="0" applyFont="1" applyFill="1" applyBorder="1" applyAlignment="1">
      <alignment vertical="center"/>
    </xf>
    <xf numFmtId="2" fontId="14" fillId="2" borderId="10" xfId="0" applyNumberFormat="1" applyFont="1" applyFill="1" applyBorder="1" applyAlignment="1">
      <alignment horizontal="center" vertical="center"/>
    </xf>
    <xf numFmtId="0" fontId="7" fillId="6" borderId="0" xfId="0" applyFont="1" applyFill="1" applyAlignment="1">
      <alignment vertical="center"/>
    </xf>
    <xf numFmtId="0" fontId="7" fillId="2" borderId="7" xfId="0" applyFont="1" applyFill="1" applyBorder="1" applyAlignment="1">
      <alignment vertical="center"/>
    </xf>
    <xf numFmtId="0" fontId="7" fillId="2" borderId="1" xfId="0" applyFont="1" applyFill="1" applyBorder="1" applyAlignment="1">
      <alignment vertical="center"/>
    </xf>
    <xf numFmtId="1" fontId="7" fillId="2" borderId="1" xfId="0" applyNumberFormat="1" applyFont="1" applyFill="1" applyBorder="1" applyAlignment="1">
      <alignment horizontal="center" vertical="center"/>
    </xf>
    <xf numFmtId="2" fontId="7" fillId="2" borderId="8" xfId="0" applyNumberFormat="1" applyFont="1" applyFill="1" applyBorder="1" applyAlignment="1">
      <alignment horizontal="center" vertical="center"/>
    </xf>
    <xf numFmtId="164" fontId="7" fillId="2" borderId="6" xfId="0" applyNumberFormat="1" applyFont="1" applyFill="1" applyBorder="1" applyAlignment="1">
      <alignment horizontal="center" vertical="center"/>
    </xf>
    <xf numFmtId="2" fontId="7" fillId="2" borderId="6" xfId="0" applyNumberFormat="1" applyFont="1" applyFill="1" applyBorder="1" applyAlignment="1">
      <alignment horizontal="center" vertical="center"/>
    </xf>
    <xf numFmtId="0" fontId="7" fillId="2" borderId="6" xfId="0" applyFont="1" applyFill="1" applyBorder="1" applyAlignment="1">
      <alignment horizontal="center" vertical="center"/>
    </xf>
    <xf numFmtId="1" fontId="7" fillId="4" borderId="4" xfId="0" applyNumberFormat="1" applyFont="1" applyFill="1" applyBorder="1" applyAlignment="1">
      <alignment horizontal="center" vertical="center"/>
    </xf>
    <xf numFmtId="0" fontId="23" fillId="5" borderId="10"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23" fillId="5" borderId="6"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23" fillId="5" borderId="6" xfId="0" applyFont="1" applyFill="1" applyBorder="1" applyAlignment="1" applyProtection="1">
      <alignment vertical="center"/>
      <protection locked="0"/>
    </xf>
    <xf numFmtId="2" fontId="7" fillId="6" borderId="10" xfId="0" applyNumberFormat="1" applyFont="1" applyFill="1" applyBorder="1" applyAlignment="1" applyProtection="1">
      <alignment horizontal="center" vertical="center"/>
      <protection locked="0"/>
    </xf>
    <xf numFmtId="2" fontId="7" fillId="6" borderId="6" xfId="0" applyNumberFormat="1" applyFont="1" applyFill="1" applyBorder="1" applyAlignment="1" applyProtection="1">
      <alignment horizontal="center" vertical="center"/>
      <protection locked="0"/>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xf>
    <xf numFmtId="0" fontId="7" fillId="3" borderId="23" xfId="0" applyFont="1" applyFill="1" applyBorder="1" applyAlignment="1" applyProtection="1">
      <alignment horizontal="center" vertical="center"/>
      <protection locked="0"/>
    </xf>
    <xf numFmtId="0" fontId="9" fillId="0" borderId="0" xfId="0" applyFont="1"/>
    <xf numFmtId="0" fontId="29" fillId="0" borderId="0" xfId="0" applyFont="1"/>
    <xf numFmtId="0" fontId="31" fillId="0" borderId="0" xfId="0" applyFont="1"/>
    <xf numFmtId="0" fontId="27" fillId="0" borderId="0" xfId="0" applyFont="1"/>
    <xf numFmtId="0" fontId="32" fillId="0" borderId="0" xfId="0" applyFont="1"/>
    <xf numFmtId="0" fontId="33" fillId="0" borderId="0" xfId="0" applyFont="1"/>
    <xf numFmtId="0" fontId="24" fillId="3" borderId="16"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8" fillId="0" borderId="0" xfId="0" applyFont="1"/>
    <xf numFmtId="0" fontId="37" fillId="0" borderId="0" xfId="0" applyFont="1"/>
    <xf numFmtId="164" fontId="7" fillId="2" borderId="10"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2" fontId="7" fillId="2" borderId="10" xfId="0" applyNumberFormat="1" applyFont="1" applyFill="1" applyBorder="1" applyAlignment="1">
      <alignment horizontal="center" vertical="center"/>
    </xf>
    <xf numFmtId="164" fontId="7" fillId="0" borderId="10"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30" fillId="8" borderId="0" xfId="0" applyFont="1" applyFill="1" applyAlignment="1">
      <alignment horizontal="left"/>
    </xf>
    <xf numFmtId="0" fontId="28" fillId="7" borderId="0" xfId="0" applyFont="1" applyFill="1" applyAlignment="1">
      <alignment horizontal="center" wrapText="1"/>
    </xf>
    <xf numFmtId="0" fontId="18" fillId="6" borderId="0" xfId="0" applyFont="1" applyFill="1" applyAlignment="1">
      <alignment horizontal="center" wrapText="1"/>
    </xf>
    <xf numFmtId="0" fontId="24" fillId="2" borderId="9" xfId="0" applyFont="1" applyFill="1" applyBorder="1" applyAlignment="1">
      <alignment horizontal="center" vertical="center" wrapText="1"/>
    </xf>
    <xf numFmtId="0" fontId="14" fillId="4" borderId="23" xfId="0" applyFont="1" applyFill="1" applyBorder="1" applyAlignment="1">
      <alignment horizontal="center" vertical="center"/>
    </xf>
    <xf numFmtId="0" fontId="10" fillId="6" borderId="0" xfId="0" applyFont="1" applyFill="1" applyAlignment="1">
      <alignment horizontal="center" vertical="center"/>
    </xf>
    <xf numFmtId="0" fontId="16" fillId="6" borderId="0" xfId="0" applyFont="1" applyFill="1" applyAlignment="1">
      <alignment horizontal="center" vertical="center"/>
    </xf>
    <xf numFmtId="0" fontId="7" fillId="3" borderId="20" xfId="0" applyFont="1" applyFill="1" applyBorder="1" applyAlignment="1">
      <alignment horizontal="center" vertical="center" wrapText="1"/>
    </xf>
    <xf numFmtId="0" fontId="7" fillId="3" borderId="25" xfId="0" applyFont="1" applyFill="1" applyBorder="1" applyAlignment="1">
      <alignment horizontal="center" vertical="center" wrapText="1"/>
    </xf>
    <xf numFmtId="2" fontId="13" fillId="2" borderId="26" xfId="0" applyNumberFormat="1" applyFont="1" applyFill="1" applyBorder="1" applyAlignment="1">
      <alignment horizontal="center" vertical="center"/>
    </xf>
    <xf numFmtId="0" fontId="24" fillId="3" borderId="15" xfId="0" applyFont="1" applyFill="1" applyBorder="1" applyAlignment="1">
      <alignment horizontal="center" vertical="center" wrapText="1"/>
    </xf>
    <xf numFmtId="0" fontId="24" fillId="3" borderId="11" xfId="0" applyFont="1" applyFill="1" applyBorder="1" applyAlignment="1">
      <alignment horizontal="center" vertical="center" wrapText="1"/>
    </xf>
    <xf numFmtId="2" fontId="13" fillId="2" borderId="23"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12" fillId="3" borderId="14" xfId="0" applyFont="1" applyFill="1" applyBorder="1" applyAlignment="1">
      <alignment horizontal="center" vertical="center" textRotation="90"/>
    </xf>
    <xf numFmtId="0" fontId="12" fillId="3" borderId="21" xfId="0" applyFont="1" applyFill="1" applyBorder="1" applyAlignment="1">
      <alignment horizontal="center" vertical="center" textRotation="90"/>
    </xf>
    <xf numFmtId="0" fontId="12" fillId="3" borderId="22" xfId="0" applyFont="1" applyFill="1" applyBorder="1" applyAlignment="1">
      <alignment horizontal="center" vertical="center" textRotation="90"/>
    </xf>
    <xf numFmtId="0" fontId="24" fillId="3" borderId="1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7" fillId="6" borderId="24" xfId="0" applyFont="1" applyFill="1" applyBorder="1" applyAlignment="1" applyProtection="1">
      <alignment horizontal="center" vertical="center"/>
      <protection locked="0"/>
    </xf>
    <xf numFmtId="0" fontId="24" fillId="3" borderId="15" xfId="0" applyFont="1" applyFill="1" applyBorder="1" applyAlignment="1">
      <alignment horizontal="center" vertical="center"/>
    </xf>
    <xf numFmtId="0" fontId="24" fillId="3" borderId="11" xfId="0" applyFont="1" applyFill="1" applyBorder="1" applyAlignment="1">
      <alignment horizontal="center" vertical="center"/>
    </xf>
    <xf numFmtId="2" fontId="14" fillId="2" borderId="23" xfId="0" applyNumberFormat="1" applyFont="1" applyFill="1" applyBorder="1" applyAlignment="1">
      <alignment horizontal="center" vertical="center"/>
    </xf>
    <xf numFmtId="0" fontId="15" fillId="2" borderId="16" xfId="0" applyFont="1" applyFill="1" applyBorder="1" applyAlignment="1">
      <alignment horizontal="center"/>
    </xf>
    <xf numFmtId="0" fontId="15" fillId="2" borderId="18" xfId="0" applyFont="1" applyFill="1" applyBorder="1" applyAlignment="1">
      <alignment horizontal="center"/>
    </xf>
    <xf numFmtId="0" fontId="15" fillId="2" borderId="17" xfId="0" applyFont="1" applyFill="1" applyBorder="1" applyAlignment="1">
      <alignment horizontal="center"/>
    </xf>
    <xf numFmtId="0" fontId="21" fillId="6" borderId="0" xfId="0" applyFont="1" applyFill="1" applyAlignment="1">
      <alignment horizontal="center"/>
    </xf>
    <xf numFmtId="0" fontId="34" fillId="3" borderId="27"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7" fillId="6" borderId="23" xfId="0" applyFont="1" applyFill="1" applyBorder="1" applyAlignment="1" applyProtection="1">
      <alignment horizontal="center" vertical="center"/>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25" fillId="6" borderId="28" xfId="0" applyFont="1" applyFill="1" applyBorder="1" applyAlignment="1">
      <alignment horizontal="center"/>
    </xf>
    <xf numFmtId="0" fontId="3" fillId="6" borderId="28" xfId="0" applyFont="1" applyFill="1" applyBorder="1" applyAlignment="1">
      <alignment horizontal="center"/>
    </xf>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7">
    <dxf>
      <font>
        <color rgb="FF9C0006"/>
      </font>
    </dxf>
    <dxf>
      <font>
        <b/>
        <i val="0"/>
        <color rgb="FFFF0000"/>
      </font>
    </dxf>
    <dxf>
      <font>
        <b/>
        <i val="0"/>
        <color theme="9" tint="-0.499984740745262"/>
      </font>
    </dxf>
    <dxf>
      <font>
        <b/>
        <i val="0"/>
        <color theme="9" tint="-0.499984740745262"/>
      </font>
    </dxf>
    <dxf>
      <font>
        <b/>
        <i val="0"/>
        <color rgb="FFFFC000"/>
      </font>
      <fill>
        <patternFill>
          <bgColor theme="0"/>
        </patternFill>
      </fill>
    </dxf>
    <dxf>
      <font>
        <b/>
        <i val="0"/>
        <color rgb="FFFF0000"/>
      </font>
    </dxf>
    <dxf>
      <font>
        <b/>
        <i val="0"/>
        <color rgb="FFFFC000"/>
      </font>
    </dxf>
  </dxfs>
  <tableStyles count="0" defaultTableStyle="TableStyleMedium9" defaultPivotStyle="PivotStyleMedium4"/>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827B-B3CD-4127-8A4D-71D398E8068E}">
  <dimension ref="A2:R40"/>
  <sheetViews>
    <sheetView workbookViewId="0"/>
  </sheetViews>
  <sheetFormatPr defaultRowHeight="12.75" x14ac:dyDescent="0.2"/>
  <cols>
    <col min="4" max="4" width="4.7109375" customWidth="1"/>
  </cols>
  <sheetData>
    <row r="2" spans="1:18" x14ac:dyDescent="0.2">
      <c r="A2" s="67" t="s">
        <v>22</v>
      </c>
      <c r="B2" s="67"/>
      <c r="C2" s="67"/>
      <c r="D2" s="67"/>
      <c r="E2" s="67"/>
      <c r="F2" s="67"/>
      <c r="G2" s="67"/>
      <c r="H2" s="67"/>
      <c r="I2" s="67"/>
    </row>
    <row r="3" spans="1:18" ht="51" customHeight="1" x14ac:dyDescent="0.35">
      <c r="A3" s="67"/>
      <c r="B3" s="67"/>
      <c r="C3" s="67"/>
      <c r="D3" s="67"/>
      <c r="E3" s="67"/>
      <c r="F3" s="67"/>
      <c r="G3" s="67"/>
      <c r="H3" s="67"/>
      <c r="I3" s="67"/>
      <c r="J3" s="51"/>
      <c r="K3" s="51"/>
    </row>
    <row r="5" spans="1:18" ht="18" x14ac:dyDescent="0.25">
      <c r="A5" s="66" t="s">
        <v>23</v>
      </c>
      <c r="B5" s="66"/>
      <c r="C5" s="66"/>
      <c r="D5" s="66"/>
    </row>
    <row r="7" spans="1:18" x14ac:dyDescent="0.2">
      <c r="A7" s="59" t="s">
        <v>48</v>
      </c>
    </row>
    <row r="9" spans="1:18" x14ac:dyDescent="0.2">
      <c r="B9" s="52" t="s">
        <v>32</v>
      </c>
      <c r="D9" s="53" t="s">
        <v>33</v>
      </c>
    </row>
    <row r="10" spans="1:18" x14ac:dyDescent="0.2">
      <c r="B10" s="52"/>
      <c r="D10" s="53" t="s">
        <v>34</v>
      </c>
    </row>
    <row r="11" spans="1:18" x14ac:dyDescent="0.2">
      <c r="B11" s="52"/>
      <c r="D11" s="53"/>
    </row>
    <row r="12" spans="1:18" ht="14.25" x14ac:dyDescent="0.2">
      <c r="B12" s="52" t="s">
        <v>38</v>
      </c>
      <c r="D12" s="53" t="s">
        <v>56</v>
      </c>
      <c r="N12" s="52"/>
    </row>
    <row r="13" spans="1:18" x14ac:dyDescent="0.2">
      <c r="A13" s="54"/>
      <c r="B13" s="55"/>
      <c r="C13" s="54"/>
      <c r="D13" s="53"/>
      <c r="E13" s="54"/>
      <c r="F13" s="54"/>
      <c r="G13" s="54"/>
      <c r="H13" s="54"/>
      <c r="I13" s="54"/>
      <c r="J13" s="54"/>
      <c r="K13" s="54"/>
      <c r="N13" s="52"/>
      <c r="P13" s="53"/>
    </row>
    <row r="14" spans="1:18" x14ac:dyDescent="0.2">
      <c r="B14" s="52" t="s">
        <v>49</v>
      </c>
      <c r="D14" s="53" t="s">
        <v>58</v>
      </c>
      <c r="N14" s="55"/>
      <c r="O14" s="54"/>
      <c r="P14" s="54"/>
      <c r="Q14" s="54"/>
      <c r="R14" s="54"/>
    </row>
    <row r="15" spans="1:18" x14ac:dyDescent="0.2">
      <c r="B15" s="52"/>
      <c r="D15" s="53" t="s">
        <v>50</v>
      </c>
      <c r="N15" s="55"/>
      <c r="O15" s="54"/>
      <c r="P15" s="54"/>
      <c r="Q15" s="54"/>
      <c r="R15" s="54"/>
    </row>
    <row r="16" spans="1:18" x14ac:dyDescent="0.2">
      <c r="A16" s="54"/>
      <c r="B16" s="54"/>
      <c r="C16" s="54"/>
      <c r="D16" s="54"/>
      <c r="E16" s="54"/>
      <c r="F16" s="54"/>
      <c r="G16" s="54"/>
      <c r="H16" s="54"/>
      <c r="I16" s="54"/>
      <c r="J16" s="54"/>
      <c r="K16" s="54"/>
      <c r="N16" s="52"/>
    </row>
    <row r="17" spans="1:18" x14ac:dyDescent="0.2">
      <c r="B17" s="52" t="s">
        <v>24</v>
      </c>
      <c r="D17" s="53" t="s">
        <v>29</v>
      </c>
      <c r="N17" s="55"/>
      <c r="O17" s="54"/>
      <c r="P17" s="54"/>
      <c r="Q17" s="54"/>
      <c r="R17" s="54"/>
    </row>
    <row r="18" spans="1:18" x14ac:dyDescent="0.2">
      <c r="D18" s="53" t="s">
        <v>30</v>
      </c>
      <c r="N18" s="52"/>
    </row>
    <row r="19" spans="1:18" x14ac:dyDescent="0.2">
      <c r="D19" s="53" t="s">
        <v>55</v>
      </c>
      <c r="N19" s="55"/>
      <c r="O19" s="54"/>
      <c r="P19" s="54"/>
      <c r="Q19" s="54"/>
      <c r="R19" s="54"/>
    </row>
    <row r="20" spans="1:18" x14ac:dyDescent="0.2">
      <c r="D20" s="53"/>
      <c r="N20" s="52"/>
    </row>
    <row r="21" spans="1:18" ht="18" x14ac:dyDescent="0.25">
      <c r="A21" s="66" t="s">
        <v>39</v>
      </c>
      <c r="B21" s="66"/>
      <c r="C21" s="66"/>
      <c r="D21" s="66"/>
      <c r="N21" s="55"/>
      <c r="O21" s="54"/>
      <c r="P21" s="54"/>
      <c r="Q21" s="54"/>
      <c r="R21" s="54"/>
    </row>
    <row r="22" spans="1:18" x14ac:dyDescent="0.2">
      <c r="D22" s="53"/>
      <c r="N22" s="52"/>
    </row>
    <row r="23" spans="1:18" x14ac:dyDescent="0.2">
      <c r="A23" s="58" t="s">
        <v>40</v>
      </c>
      <c r="D23" s="53"/>
    </row>
    <row r="24" spans="1:18" x14ac:dyDescent="0.2">
      <c r="D24" s="53"/>
      <c r="N24" s="54"/>
      <c r="O24" s="54"/>
      <c r="P24" s="54"/>
      <c r="Q24" s="54"/>
      <c r="R24" s="54"/>
    </row>
    <row r="25" spans="1:18" x14ac:dyDescent="0.2">
      <c r="B25" s="53" t="s">
        <v>41</v>
      </c>
      <c r="D25" s="53" t="s">
        <v>27</v>
      </c>
      <c r="N25" s="52"/>
    </row>
    <row r="26" spans="1:18" x14ac:dyDescent="0.2">
      <c r="D26" s="53" t="s">
        <v>28</v>
      </c>
    </row>
    <row r="27" spans="1:18" x14ac:dyDescent="0.2">
      <c r="D27" s="53"/>
    </row>
    <row r="28" spans="1:18" x14ac:dyDescent="0.2">
      <c r="B28" s="52" t="s">
        <v>42</v>
      </c>
      <c r="D28" s="53" t="s">
        <v>43</v>
      </c>
    </row>
    <row r="29" spans="1:18" x14ac:dyDescent="0.2">
      <c r="B29" s="52"/>
      <c r="D29" s="53" t="s">
        <v>44</v>
      </c>
    </row>
    <row r="30" spans="1:18" x14ac:dyDescent="0.2">
      <c r="B30" s="52"/>
      <c r="D30" s="53"/>
    </row>
    <row r="31" spans="1:18" x14ac:dyDescent="0.2">
      <c r="B31" s="52" t="s">
        <v>45</v>
      </c>
      <c r="D31" s="53" t="s">
        <v>47</v>
      </c>
    </row>
    <row r="32" spans="1:18" x14ac:dyDescent="0.2">
      <c r="B32" s="52"/>
      <c r="D32" s="53" t="s">
        <v>46</v>
      </c>
    </row>
    <row r="33" spans="1:4" x14ac:dyDescent="0.2">
      <c r="B33" s="52"/>
      <c r="D33" s="53"/>
    </row>
    <row r="34" spans="1:4" x14ac:dyDescent="0.2">
      <c r="B34" s="52"/>
      <c r="D34" s="53"/>
    </row>
    <row r="35" spans="1:4" x14ac:dyDescent="0.2">
      <c r="B35" s="52"/>
      <c r="D35" s="53"/>
    </row>
    <row r="38" spans="1:4" ht="18" x14ac:dyDescent="0.25">
      <c r="A38" s="66" t="s">
        <v>25</v>
      </c>
      <c r="B38" s="66"/>
      <c r="C38" s="66"/>
      <c r="D38" s="66"/>
    </row>
    <row r="40" spans="1:4" x14ac:dyDescent="0.2">
      <c r="B40" t="s">
        <v>26</v>
      </c>
    </row>
  </sheetData>
  <mergeCells count="4">
    <mergeCell ref="A38:D38"/>
    <mergeCell ref="A2:I3"/>
    <mergeCell ref="A5:D5"/>
    <mergeCell ref="A21: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0"/>
  <sheetViews>
    <sheetView tabSelected="1" topLeftCell="D1" zoomScaleNormal="100" workbookViewId="0">
      <selection activeCell="A2" sqref="A2:S2"/>
    </sheetView>
  </sheetViews>
  <sheetFormatPr defaultColWidth="8.85546875" defaultRowHeight="12.75" x14ac:dyDescent="0.2"/>
  <cols>
    <col min="1" max="1" width="2.7109375" style="12" customWidth="1"/>
    <col min="2" max="2" width="6.5703125" style="12" customWidth="1"/>
    <col min="3" max="3" width="17.42578125" style="12" customWidth="1"/>
    <col min="4" max="4" width="22.140625" style="12" customWidth="1"/>
    <col min="5" max="5" width="9.42578125" style="12" customWidth="1"/>
    <col min="6" max="6" width="41" style="12" customWidth="1"/>
    <col min="7" max="7" width="6.85546875" style="12" bestFit="1" customWidth="1"/>
    <col min="8" max="9" width="11.140625" style="12" customWidth="1"/>
    <col min="10" max="10" width="7.140625" style="12" bestFit="1" customWidth="1"/>
    <col min="11" max="11" width="8.85546875" style="12" customWidth="1"/>
    <col min="12" max="12" width="6.85546875" style="12" customWidth="1"/>
    <col min="13" max="13" width="9.42578125" style="12" customWidth="1"/>
    <col min="14" max="14" width="7.140625" style="12" customWidth="1"/>
    <col min="15" max="16" width="10.85546875" style="12" customWidth="1"/>
    <col min="17" max="17" width="11.7109375" style="12" customWidth="1"/>
    <col min="18" max="18" width="5" style="12" bestFit="1" customWidth="1"/>
    <col min="19" max="19" width="10" style="12" customWidth="1"/>
    <col min="20" max="16384" width="8.85546875" style="12"/>
  </cols>
  <sheetData>
    <row r="1" spans="1:20" s="1" customFormat="1" ht="34.5" customHeight="1" x14ac:dyDescent="0.45">
      <c r="A1" s="92" t="s">
        <v>31</v>
      </c>
      <c r="B1" s="92"/>
      <c r="C1" s="92"/>
      <c r="D1" s="92"/>
      <c r="E1" s="92"/>
      <c r="F1" s="92"/>
      <c r="G1" s="92"/>
      <c r="H1" s="92"/>
      <c r="I1" s="92"/>
      <c r="J1" s="92"/>
      <c r="K1" s="92"/>
      <c r="L1" s="92"/>
      <c r="M1" s="92"/>
      <c r="N1" s="92"/>
      <c r="O1" s="92"/>
      <c r="P1" s="92"/>
      <c r="Q1" s="92"/>
      <c r="R1" s="92"/>
      <c r="S1" s="92"/>
    </row>
    <row r="2" spans="1:20" s="1" customFormat="1" ht="15.75" customHeight="1" x14ac:dyDescent="0.4">
      <c r="A2" s="72" t="s">
        <v>17</v>
      </c>
      <c r="B2" s="72"/>
      <c r="C2" s="72"/>
      <c r="D2" s="72"/>
      <c r="E2" s="72"/>
      <c r="F2" s="72"/>
      <c r="G2" s="72"/>
      <c r="H2" s="72"/>
      <c r="I2" s="72"/>
      <c r="J2" s="72"/>
      <c r="K2" s="72"/>
      <c r="L2" s="72"/>
      <c r="M2" s="72"/>
      <c r="N2" s="72"/>
      <c r="O2" s="72"/>
      <c r="P2" s="72"/>
      <c r="Q2" s="72"/>
      <c r="R2" s="72"/>
      <c r="S2" s="72"/>
    </row>
    <row r="3" spans="1:20" s="1" customFormat="1" ht="14.25" customHeight="1" x14ac:dyDescent="0.4">
      <c r="A3" s="71" t="s">
        <v>11</v>
      </c>
      <c r="B3" s="71"/>
      <c r="C3" s="71"/>
      <c r="D3" s="71"/>
      <c r="E3" s="71"/>
      <c r="F3" s="71"/>
      <c r="G3" s="71"/>
      <c r="H3" s="71"/>
      <c r="I3" s="71"/>
      <c r="J3" s="71"/>
      <c r="K3" s="71"/>
      <c r="L3" s="71"/>
      <c r="M3" s="71"/>
      <c r="N3" s="71"/>
      <c r="O3" s="71"/>
      <c r="P3" s="71"/>
      <c r="Q3" s="71"/>
      <c r="R3" s="71"/>
      <c r="S3" s="71"/>
    </row>
    <row r="4" spans="1:20" s="1" customFormat="1" ht="18.75" customHeight="1" thickBot="1" x14ac:dyDescent="0.45">
      <c r="F4" s="100" t="s">
        <v>59</v>
      </c>
      <c r="G4" s="101"/>
      <c r="H4" s="101"/>
      <c r="I4" s="101"/>
      <c r="J4" s="101"/>
      <c r="K4" s="101"/>
      <c r="L4" s="101"/>
    </row>
    <row r="5" spans="1:20" s="1" customFormat="1" ht="25.9" customHeight="1" x14ac:dyDescent="0.4">
      <c r="A5" s="80" t="s">
        <v>0</v>
      </c>
      <c r="B5" s="83" t="s">
        <v>1</v>
      </c>
      <c r="C5" s="98" t="s">
        <v>16</v>
      </c>
      <c r="D5" s="99"/>
      <c r="E5" s="95" t="s">
        <v>7</v>
      </c>
      <c r="F5" s="18" t="s">
        <v>15</v>
      </c>
      <c r="G5" s="83" t="s">
        <v>20</v>
      </c>
      <c r="H5" s="83" t="s">
        <v>37</v>
      </c>
      <c r="I5" s="56" t="s">
        <v>35</v>
      </c>
      <c r="J5" s="93" t="s">
        <v>36</v>
      </c>
      <c r="K5" s="94"/>
      <c r="L5" s="76" t="s">
        <v>18</v>
      </c>
      <c r="M5" s="76" t="s">
        <v>49</v>
      </c>
      <c r="N5" s="86" t="s">
        <v>4</v>
      </c>
      <c r="O5" s="89" t="s">
        <v>6</v>
      </c>
      <c r="P5" s="90"/>
      <c r="Q5" s="90"/>
      <c r="R5" s="91"/>
      <c r="S5" s="73" t="s">
        <v>21</v>
      </c>
    </row>
    <row r="6" spans="1:20" s="3" customFormat="1" ht="12" customHeight="1" x14ac:dyDescent="0.2">
      <c r="A6" s="81"/>
      <c r="B6" s="84"/>
      <c r="C6" s="20"/>
      <c r="D6" s="21"/>
      <c r="E6" s="96"/>
      <c r="F6" s="19" t="s">
        <v>14</v>
      </c>
      <c r="G6" s="84"/>
      <c r="H6" s="84"/>
      <c r="I6" s="57"/>
      <c r="J6" s="17" t="s">
        <v>8</v>
      </c>
      <c r="K6" s="17" t="s">
        <v>10</v>
      </c>
      <c r="L6" s="77"/>
      <c r="M6" s="77"/>
      <c r="N6" s="87"/>
      <c r="O6" s="13" t="s">
        <v>51</v>
      </c>
      <c r="P6" s="13" t="s">
        <v>53</v>
      </c>
      <c r="Q6" s="16" t="s">
        <v>49</v>
      </c>
      <c r="R6" s="69" t="s">
        <v>19</v>
      </c>
      <c r="S6" s="74"/>
      <c r="T6" s="2"/>
    </row>
    <row r="7" spans="1:20" s="3" customFormat="1" ht="13.9" customHeight="1" thickBot="1" x14ac:dyDescent="0.25">
      <c r="A7" s="82"/>
      <c r="B7" s="85"/>
      <c r="C7" s="44" t="s">
        <v>2</v>
      </c>
      <c r="D7" s="45" t="s">
        <v>3</v>
      </c>
      <c r="E7" s="97"/>
      <c r="F7" s="49"/>
      <c r="G7" s="85"/>
      <c r="H7" s="46"/>
      <c r="I7" s="46"/>
      <c r="J7" s="46" t="s">
        <v>9</v>
      </c>
      <c r="K7" s="46" t="s">
        <v>12</v>
      </c>
      <c r="L7" s="78"/>
      <c r="M7" s="79"/>
      <c r="N7" s="88"/>
      <c r="O7" s="47" t="s">
        <v>52</v>
      </c>
      <c r="P7" s="47" t="s">
        <v>57</v>
      </c>
      <c r="Q7" s="48" t="s">
        <v>54</v>
      </c>
      <c r="R7" s="70"/>
      <c r="S7" s="75"/>
      <c r="T7" s="2"/>
    </row>
    <row r="8" spans="1:20" s="3" customFormat="1" x14ac:dyDescent="0.2">
      <c r="A8" s="32"/>
      <c r="B8" s="33">
        <v>308</v>
      </c>
      <c r="C8" s="34" t="s">
        <v>88</v>
      </c>
      <c r="D8" s="33" t="s">
        <v>87</v>
      </c>
      <c r="E8" s="33" t="s">
        <v>60</v>
      </c>
      <c r="F8" s="35" t="s">
        <v>95</v>
      </c>
      <c r="G8" s="36">
        <v>110</v>
      </c>
      <c r="H8" s="64">
        <v>62</v>
      </c>
      <c r="I8" s="60">
        <f>(H8/G8)*100</f>
        <v>56.36363636363636</v>
      </c>
      <c r="J8" s="42">
        <v>0.1</v>
      </c>
      <c r="K8" s="42">
        <v>2.85</v>
      </c>
      <c r="L8" s="63">
        <f>J8*10+0.4</f>
        <v>1.4</v>
      </c>
      <c r="M8" s="61" t="s">
        <v>61</v>
      </c>
      <c r="N8" s="22">
        <f>49.936-(0.0848*H8)-(4.376*J8)-(2.924)+(2.456*K8)</f>
        <v>48.316399999999994</v>
      </c>
      <c r="O8" s="14">
        <f>IF(AND(H8&gt;44.999,H8&lt;85.001),1,0)</f>
        <v>1</v>
      </c>
      <c r="P8" s="14">
        <f>IF(AND(L8&gt;0.5,L8&lt;2.999, K8&gt;2.499),1,0)</f>
        <v>1</v>
      </c>
      <c r="Q8" s="31">
        <f>IF(OR(M8="Pr+", M8="Pr", M8="Pr-", M8="Ch+", M8="Ch", M8="Ch-"),1,0)</f>
        <v>1</v>
      </c>
      <c r="R8" s="15">
        <f>SUM(O8:Q8)</f>
        <v>3</v>
      </c>
      <c r="S8" s="63">
        <f>(K8/G8)*100</f>
        <v>2.5909090909090908</v>
      </c>
      <c r="T8" s="2"/>
    </row>
    <row r="9" spans="1:20" s="3" customFormat="1" x14ac:dyDescent="0.2">
      <c r="A9" s="37"/>
      <c r="B9" s="38">
        <v>293</v>
      </c>
      <c r="C9" s="39" t="s">
        <v>80</v>
      </c>
      <c r="D9" s="38" t="s">
        <v>81</v>
      </c>
      <c r="E9" s="33" t="s">
        <v>60</v>
      </c>
      <c r="F9" s="40" t="s">
        <v>98</v>
      </c>
      <c r="G9" s="36">
        <v>135</v>
      </c>
      <c r="H9" s="65">
        <v>80</v>
      </c>
      <c r="I9" s="60">
        <f>(H9/G9)*100</f>
        <v>59.259259259259252</v>
      </c>
      <c r="J9" s="43">
        <v>0.25</v>
      </c>
      <c r="K9" s="43">
        <v>3.4</v>
      </c>
      <c r="L9" s="29">
        <f>J9*10+0.4</f>
        <v>2.9</v>
      </c>
      <c r="M9" s="62" t="s">
        <v>64</v>
      </c>
      <c r="N9" s="22">
        <f>49.936-(0.0848*H9)-(4.376*J9)-(2.924)+(2.456*K9)</f>
        <v>47.484400000000001</v>
      </c>
      <c r="O9" s="14">
        <f>IF(AND(H9&gt;44.999,H9&lt;85.001),1,0)</f>
        <v>1</v>
      </c>
      <c r="P9" s="14">
        <f>IF(AND(L9&gt;0.5,L9&lt;2.999, K9&gt;2.499),1,0)</f>
        <v>1</v>
      </c>
      <c r="Q9" s="31">
        <f>IF(OR(M9="Pr+", M9="Pr", M9="Pr-", M9="Ch+", M9="Ch", M9="Ch-"),1,0)</f>
        <v>1</v>
      </c>
      <c r="R9" s="15">
        <f>SUM(O9:Q9)</f>
        <v>3</v>
      </c>
      <c r="S9" s="29">
        <f>(K9/G9)*100</f>
        <v>2.5185185185185186</v>
      </c>
      <c r="T9" s="2"/>
    </row>
    <row r="10" spans="1:20" s="3" customFormat="1" x14ac:dyDescent="0.2">
      <c r="A10" s="37"/>
      <c r="B10" s="38">
        <v>297</v>
      </c>
      <c r="C10" s="39" t="s">
        <v>75</v>
      </c>
      <c r="D10" s="38" t="s">
        <v>76</v>
      </c>
      <c r="E10" s="33" t="s">
        <v>60</v>
      </c>
      <c r="F10" s="40" t="s">
        <v>95</v>
      </c>
      <c r="G10" s="36">
        <v>116</v>
      </c>
      <c r="H10" s="65">
        <v>66</v>
      </c>
      <c r="I10" s="60">
        <f>(H10/G10)*100</f>
        <v>56.896551724137936</v>
      </c>
      <c r="J10" s="43">
        <v>0.25</v>
      </c>
      <c r="K10" s="43">
        <v>2.75</v>
      </c>
      <c r="L10" s="29">
        <f>J10*10+0.4</f>
        <v>2.9</v>
      </c>
      <c r="M10" s="62" t="s">
        <v>61</v>
      </c>
      <c r="N10" s="22">
        <f>49.936-(0.0848*H10)-(4.376*J10)-(2.924)+(2.456*K10)</f>
        <v>47.075199999999995</v>
      </c>
      <c r="O10" s="14">
        <f>IF(AND(H10&gt;44.999,H10&lt;85.001),1,0)</f>
        <v>1</v>
      </c>
      <c r="P10" s="14">
        <f>IF(AND(L10&gt;0.5,L10&lt;2.999, K10&gt;2.499),1,0)</f>
        <v>1</v>
      </c>
      <c r="Q10" s="31">
        <f>IF(OR(M10="Pr+", M10="Pr", M10="Pr-", M10="Ch+", M10="Ch", M10="Ch-"),1,0)</f>
        <v>1</v>
      </c>
      <c r="R10" s="15">
        <f>SUM(O10:Q10)</f>
        <v>3</v>
      </c>
      <c r="S10" s="29">
        <f>(K10/G10)*100</f>
        <v>2.3706896551724137</v>
      </c>
      <c r="T10" s="2"/>
    </row>
    <row r="11" spans="1:20" s="3" customFormat="1" x14ac:dyDescent="0.2">
      <c r="A11" s="37"/>
      <c r="B11" s="38">
        <v>296</v>
      </c>
      <c r="C11" s="39" t="s">
        <v>84</v>
      </c>
      <c r="D11" s="38" t="s">
        <v>76</v>
      </c>
      <c r="E11" s="33" t="s">
        <v>60</v>
      </c>
      <c r="F11" s="40" t="s">
        <v>95</v>
      </c>
      <c r="G11" s="36">
        <v>118</v>
      </c>
      <c r="H11" s="64">
        <v>64</v>
      </c>
      <c r="I11" s="60">
        <f>(H11/G11)*100</f>
        <v>54.237288135593218</v>
      </c>
      <c r="J11" s="43">
        <v>0.25</v>
      </c>
      <c r="K11" s="43">
        <v>2.5499999999999998</v>
      </c>
      <c r="L11" s="29">
        <f>J11*10+0.4</f>
        <v>2.9</v>
      </c>
      <c r="M11" s="62" t="s">
        <v>64</v>
      </c>
      <c r="N11" s="22">
        <f>49.936-(0.0848*H11)-(4.376*J11)-(2.924)+(2.456*K11)</f>
        <v>46.753599999999999</v>
      </c>
      <c r="O11" s="14">
        <f>IF(AND(H11&gt;44.999,H11&lt;85.001),1,0)</f>
        <v>1</v>
      </c>
      <c r="P11" s="14">
        <f>IF(AND(L11&gt;0.5,L11&lt;2.999, K11&gt;2.499),1,0)</f>
        <v>1</v>
      </c>
      <c r="Q11" s="31">
        <f>IF(OR(M11="Pr+", M11="Pr", M11="Pr-", M11="Ch+", M11="Ch", M11="Ch-"),1,0)</f>
        <v>1</v>
      </c>
      <c r="R11" s="15">
        <f>SUM(O11:Q11)</f>
        <v>3</v>
      </c>
      <c r="S11" s="29">
        <f>(K11/G11)*100</f>
        <v>2.1610169491525424</v>
      </c>
      <c r="T11" s="2"/>
    </row>
    <row r="12" spans="1:20" s="3" customFormat="1" x14ac:dyDescent="0.2">
      <c r="A12" s="37"/>
      <c r="B12" s="38">
        <v>286</v>
      </c>
      <c r="C12" s="39" t="s">
        <v>66</v>
      </c>
      <c r="D12" s="38" t="s">
        <v>67</v>
      </c>
      <c r="E12" s="33" t="s">
        <v>60</v>
      </c>
      <c r="F12" s="40" t="s">
        <v>97</v>
      </c>
      <c r="G12" s="36">
        <v>131</v>
      </c>
      <c r="H12" s="65">
        <v>74</v>
      </c>
      <c r="I12" s="60">
        <f>(H12/G12)*100</f>
        <v>56.488549618320619</v>
      </c>
      <c r="J12" s="43">
        <v>0.15</v>
      </c>
      <c r="K12" s="43">
        <v>2.6</v>
      </c>
      <c r="L12" s="29">
        <f>J12*10+0.4</f>
        <v>1.9</v>
      </c>
      <c r="M12" s="62" t="s">
        <v>61</v>
      </c>
      <c r="N12" s="22">
        <f>49.936-(0.0848*H12)-(4.376*J12)-(2.924)+(2.456*K12)</f>
        <v>46.466000000000008</v>
      </c>
      <c r="O12" s="14">
        <f>IF(AND(H12&gt;44.999,H12&lt;85.001),1,0)</f>
        <v>1</v>
      </c>
      <c r="P12" s="14">
        <f>IF(AND(L12&gt;0.5,L12&lt;2.999, K12&gt;2.499),1,0)</f>
        <v>1</v>
      </c>
      <c r="Q12" s="31">
        <f>IF(OR(M12="Pr+", M12="Pr", M12="Pr-", M12="Ch+", M12="Ch", M12="Ch-"),1,0)</f>
        <v>1</v>
      </c>
      <c r="R12" s="15">
        <f>SUM(O12:Q12)</f>
        <v>3</v>
      </c>
      <c r="S12" s="29">
        <f>(K12/G12)*100</f>
        <v>1.9847328244274809</v>
      </c>
      <c r="T12" s="2"/>
    </row>
    <row r="13" spans="1:20" s="3" customFormat="1" x14ac:dyDescent="0.2">
      <c r="A13" s="41"/>
      <c r="B13" s="38">
        <v>291</v>
      </c>
      <c r="C13" s="39" t="s">
        <v>89</v>
      </c>
      <c r="D13" s="38" t="s">
        <v>81</v>
      </c>
      <c r="E13" s="33" t="s">
        <v>60</v>
      </c>
      <c r="F13" s="40" t="s">
        <v>94</v>
      </c>
      <c r="G13" s="36">
        <v>138</v>
      </c>
      <c r="H13" s="65">
        <v>80</v>
      </c>
      <c r="I13" s="60">
        <f>(H13/G13)*100</f>
        <v>57.971014492753625</v>
      </c>
      <c r="J13" s="43">
        <v>0.2</v>
      </c>
      <c r="K13" s="43">
        <v>2.75</v>
      </c>
      <c r="L13" s="29">
        <f>(J13/1)*10+0.4</f>
        <v>2.4</v>
      </c>
      <c r="M13" s="62" t="s">
        <v>62</v>
      </c>
      <c r="N13" s="22">
        <f>49.936-(0.0848*H13)-(4.376*J13)-(2.924)+(2.456*K13)</f>
        <v>46.1068</v>
      </c>
      <c r="O13" s="14">
        <f>IF(AND(H13&gt;44.999,H13&lt;85.001),1,0)</f>
        <v>1</v>
      </c>
      <c r="P13" s="14">
        <f>IF(AND(L13&gt;0.5,L13&lt;2.999, K13&gt;2.499),1,0)</f>
        <v>1</v>
      </c>
      <c r="Q13" s="31">
        <f>IF(OR(M13="Pr+", M13="Pr", M13="Pr-", M13="Ch+", M13="Ch", M13="Ch-"),1,0)</f>
        <v>1</v>
      </c>
      <c r="R13" s="15">
        <f>SUM(O13:Q13)</f>
        <v>3</v>
      </c>
      <c r="S13" s="29">
        <f>(K13/G13)*100</f>
        <v>1.9927536231884055</v>
      </c>
      <c r="T13" s="2"/>
    </row>
    <row r="14" spans="1:20" s="3" customFormat="1" x14ac:dyDescent="0.2">
      <c r="A14" s="41"/>
      <c r="B14" s="38">
        <v>429</v>
      </c>
      <c r="C14" s="39" t="s">
        <v>70</v>
      </c>
      <c r="D14" s="38" t="s">
        <v>71</v>
      </c>
      <c r="E14" s="33" t="s">
        <v>60</v>
      </c>
      <c r="F14" s="40" t="s">
        <v>90</v>
      </c>
      <c r="G14" s="36">
        <v>110</v>
      </c>
      <c r="H14" s="64">
        <v>50</v>
      </c>
      <c r="I14" s="60">
        <f>(H14/G14)*100</f>
        <v>45.454545454545453</v>
      </c>
      <c r="J14" s="43">
        <v>0.2</v>
      </c>
      <c r="K14" s="43">
        <v>1.95</v>
      </c>
      <c r="L14" s="29">
        <f>J14*10+0.4</f>
        <v>2.4</v>
      </c>
      <c r="M14" s="62" t="s">
        <v>61</v>
      </c>
      <c r="N14" s="22">
        <f>49.936-(0.0848*H14)-(4.376*J14)-(2.924)+(2.456*K14)</f>
        <v>46.686</v>
      </c>
      <c r="O14" s="14">
        <f>IF(AND(H14&gt;44.999,H14&lt;85.001),1,0)</f>
        <v>1</v>
      </c>
      <c r="P14" s="14">
        <f>IF(AND(L14&gt;0.5,L14&lt;2.999, K14&gt;2.499),1,0)</f>
        <v>0</v>
      </c>
      <c r="Q14" s="31">
        <f>IF(OR(M14="Pr+", M14="Pr", M14="Pr-", M14="Ch+", M14="Ch", M14="Ch-"),1,0)</f>
        <v>1</v>
      </c>
      <c r="R14" s="15">
        <f>SUM(O14:Q14)</f>
        <v>2</v>
      </c>
      <c r="S14" s="29">
        <f>(K14/G14)*100</f>
        <v>1.7727272727272727</v>
      </c>
      <c r="T14" s="2"/>
    </row>
    <row r="15" spans="1:20" s="3" customFormat="1" x14ac:dyDescent="0.2">
      <c r="A15" s="41"/>
      <c r="B15" s="38">
        <v>200</v>
      </c>
      <c r="C15" s="39" t="s">
        <v>77</v>
      </c>
      <c r="D15" s="38" t="s">
        <v>78</v>
      </c>
      <c r="E15" s="33" t="s">
        <v>60</v>
      </c>
      <c r="F15" s="40" t="s">
        <v>93</v>
      </c>
      <c r="G15" s="36">
        <v>120</v>
      </c>
      <c r="H15" s="65">
        <v>64</v>
      </c>
      <c r="I15" s="60">
        <f>(H15/G15)*100</f>
        <v>53.333333333333336</v>
      </c>
      <c r="J15" s="43">
        <v>0.2</v>
      </c>
      <c r="K15" s="43">
        <v>2.4</v>
      </c>
      <c r="L15" s="29">
        <f>J15*10+0.4</f>
        <v>2.4</v>
      </c>
      <c r="M15" s="62" t="s">
        <v>64</v>
      </c>
      <c r="N15" s="22">
        <f>49.936-(0.0848*H15)-(4.376*J15)-(2.924)+(2.456*K15)</f>
        <v>46.603999999999999</v>
      </c>
      <c r="O15" s="14">
        <f>IF(AND(H15&gt;44.999,H15&lt;85.001),1,0)</f>
        <v>1</v>
      </c>
      <c r="P15" s="14">
        <f>IF(AND(L15&gt;0.5,L15&lt;2.999, K15&gt;2.499),1,0)</f>
        <v>0</v>
      </c>
      <c r="Q15" s="31">
        <f>IF(OR(M15="Pr+", M15="Pr", M15="Pr-", M15="Ch+", M15="Ch", M15="Ch-"),1,0)</f>
        <v>1</v>
      </c>
      <c r="R15" s="15">
        <f>SUM(O15:Q15)</f>
        <v>2</v>
      </c>
      <c r="S15" s="29">
        <f>(K15/G15)*100</f>
        <v>2</v>
      </c>
      <c r="T15" s="2"/>
    </row>
    <row r="16" spans="1:20" s="3" customFormat="1" x14ac:dyDescent="0.2">
      <c r="A16" s="41"/>
      <c r="B16" s="38">
        <v>284</v>
      </c>
      <c r="C16" s="39" t="s">
        <v>68</v>
      </c>
      <c r="D16" s="38" t="s">
        <v>69</v>
      </c>
      <c r="E16" s="33" t="s">
        <v>60</v>
      </c>
      <c r="F16" s="40" t="s">
        <v>92</v>
      </c>
      <c r="G16" s="36">
        <v>122</v>
      </c>
      <c r="H16" s="65">
        <v>64</v>
      </c>
      <c r="I16" s="60">
        <f>(H16/G16)*100</f>
        <v>52.459016393442624</v>
      </c>
      <c r="J16" s="43">
        <v>0.15</v>
      </c>
      <c r="K16" s="43">
        <v>2.2999999999999998</v>
      </c>
      <c r="L16" s="29">
        <f>J16*10+0.4</f>
        <v>1.9</v>
      </c>
      <c r="M16" s="62" t="s">
        <v>61</v>
      </c>
      <c r="N16" s="22">
        <f>49.936-(0.0848*H16)-(4.376*J16)-(2.924)+(2.456*K16)</f>
        <v>46.577200000000005</v>
      </c>
      <c r="O16" s="14">
        <f>IF(AND(H16&gt;44.999,H16&lt;85.001),1,0)</f>
        <v>1</v>
      </c>
      <c r="P16" s="14">
        <f>IF(AND(L16&gt;0.5,L16&lt;2.999, K16&gt;2.499),1,0)</f>
        <v>0</v>
      </c>
      <c r="Q16" s="31">
        <f>IF(OR(M16="Pr+", M16="Pr", M16="Pr-", M16="Ch+", M16="Ch", M16="Ch-"),1,0)</f>
        <v>1</v>
      </c>
      <c r="R16" s="15">
        <f>SUM(O16:Q16)</f>
        <v>2</v>
      </c>
      <c r="S16" s="29">
        <f>(K16/G16)*100</f>
        <v>1.8852459016393441</v>
      </c>
      <c r="T16" s="2"/>
    </row>
    <row r="17" spans="1:27" s="3" customFormat="1" x14ac:dyDescent="0.2">
      <c r="A17" s="41"/>
      <c r="B17" s="38">
        <v>285</v>
      </c>
      <c r="C17" s="39" t="s">
        <v>74</v>
      </c>
      <c r="D17" s="38" t="s">
        <v>69</v>
      </c>
      <c r="E17" s="33" t="s">
        <v>60</v>
      </c>
      <c r="F17" s="40" t="s">
        <v>92</v>
      </c>
      <c r="G17" s="36">
        <v>114</v>
      </c>
      <c r="H17" s="64">
        <v>56</v>
      </c>
      <c r="I17" s="60">
        <f>(H17/G17)*100</f>
        <v>49.122807017543856</v>
      </c>
      <c r="J17" s="43">
        <v>0.2</v>
      </c>
      <c r="K17" s="43">
        <v>2.0499999999999998</v>
      </c>
      <c r="L17" s="29">
        <f>J17*10+0.4</f>
        <v>2.4</v>
      </c>
      <c r="M17" s="62" t="s">
        <v>61</v>
      </c>
      <c r="N17" s="22">
        <f>49.936-(0.0848*H17)-(4.376*J17)-(2.924)+(2.456*K17)</f>
        <v>46.422799999999995</v>
      </c>
      <c r="O17" s="14">
        <f>IF(AND(H17&gt;44.999,H17&lt;85.001),1,0)</f>
        <v>1</v>
      </c>
      <c r="P17" s="14">
        <f>IF(AND(L17&gt;0.5,L17&lt;2.999, K17&gt;2.499),1,0)</f>
        <v>0</v>
      </c>
      <c r="Q17" s="31">
        <f>IF(OR(M17="Pr+", M17="Pr", M17="Pr-", M17="Ch+", M17="Ch", M17="Ch-"),1,0)</f>
        <v>1</v>
      </c>
      <c r="R17" s="15">
        <f>SUM(O17:Q17)</f>
        <v>2</v>
      </c>
      <c r="S17" s="29">
        <f>(K17/G17)*100</f>
        <v>1.7982456140350873</v>
      </c>
      <c r="T17" s="2"/>
    </row>
    <row r="18" spans="1:27" s="3" customFormat="1" x14ac:dyDescent="0.2">
      <c r="A18" s="41"/>
      <c r="B18" s="38">
        <v>278</v>
      </c>
      <c r="C18" s="39" t="s">
        <v>82</v>
      </c>
      <c r="D18" s="38" t="s">
        <v>83</v>
      </c>
      <c r="E18" s="33" t="s">
        <v>60</v>
      </c>
      <c r="F18" s="40" t="s">
        <v>96</v>
      </c>
      <c r="G18" s="36">
        <v>155</v>
      </c>
      <c r="H18" s="65">
        <v>94</v>
      </c>
      <c r="I18" s="60">
        <f>(H18/G18)*100</f>
        <v>60.645161290322577</v>
      </c>
      <c r="J18" s="43">
        <v>0.25</v>
      </c>
      <c r="K18" s="43">
        <v>3.4</v>
      </c>
      <c r="L18" s="29">
        <f>J18*10+0.4</f>
        <v>2.9</v>
      </c>
      <c r="M18" s="62" t="s">
        <v>65</v>
      </c>
      <c r="N18" s="22">
        <f>49.936-(0.0848*H18)-(4.376*J18)-(2.924)+(2.456*K18)</f>
        <v>46.297199999999997</v>
      </c>
      <c r="O18" s="14">
        <f>IF(AND(H18&gt;44.999,H18&lt;85.001),1,0)</f>
        <v>0</v>
      </c>
      <c r="P18" s="14">
        <f>IF(AND(L18&gt;0.5,L18&lt;2.999, K18&gt;2.499),1,0)</f>
        <v>1</v>
      </c>
      <c r="Q18" s="31">
        <f>IF(OR(M18="Pr+", M18="Pr", M18="Pr-", M18="Ch+", M18="Ch", M18="Ch-"),1,0)</f>
        <v>1</v>
      </c>
      <c r="R18" s="15">
        <f>SUM(O18:Q18)</f>
        <v>2</v>
      </c>
      <c r="S18" s="29">
        <f>(K18/G18)*100</f>
        <v>2.193548387096774</v>
      </c>
      <c r="T18" s="2"/>
    </row>
    <row r="19" spans="1:27" s="3" customFormat="1" x14ac:dyDescent="0.2">
      <c r="A19" s="41"/>
      <c r="B19" s="38">
        <v>295</v>
      </c>
      <c r="C19" s="39" t="s">
        <v>72</v>
      </c>
      <c r="D19" s="38" t="s">
        <v>73</v>
      </c>
      <c r="E19" s="33" t="s">
        <v>60</v>
      </c>
      <c r="F19" s="40" t="s">
        <v>94</v>
      </c>
      <c r="G19" s="36">
        <v>118</v>
      </c>
      <c r="H19" s="65">
        <v>70</v>
      </c>
      <c r="I19" s="60">
        <f>(H19/G19)*100</f>
        <v>59.322033898305079</v>
      </c>
      <c r="J19" s="43">
        <v>0.15</v>
      </c>
      <c r="K19" s="43">
        <v>2.2999999999999998</v>
      </c>
      <c r="L19" s="29">
        <f>J19*10+0.4</f>
        <v>1.9</v>
      </c>
      <c r="M19" s="62" t="s">
        <v>61</v>
      </c>
      <c r="N19" s="22">
        <f>49.936-(0.0848*H19)-(4.376*J19)-(2.924)+(2.456*K19)</f>
        <v>46.068400000000004</v>
      </c>
      <c r="O19" s="14">
        <f>IF(AND(H19&gt;44.999,H19&lt;85.001),1,0)</f>
        <v>1</v>
      </c>
      <c r="P19" s="14">
        <f>IF(AND(L19&gt;0.5,L19&lt;2.999, K19&gt;2.499),1,0)</f>
        <v>0</v>
      </c>
      <c r="Q19" s="31">
        <f>IF(OR(M19="Pr+", M19="Pr", M19="Pr-", M19="Ch+", M19="Ch", M19="Ch-"),1,0)</f>
        <v>1</v>
      </c>
      <c r="R19" s="15">
        <f>SUM(O19:Q19)</f>
        <v>2</v>
      </c>
      <c r="S19" s="29">
        <f>(K19/G19)*100</f>
        <v>1.949152542372881</v>
      </c>
      <c r="T19" s="2"/>
    </row>
    <row r="20" spans="1:27" s="3" customFormat="1" x14ac:dyDescent="0.2">
      <c r="A20" s="32"/>
      <c r="B20" s="33">
        <v>424</v>
      </c>
      <c r="C20" s="34" t="s">
        <v>85</v>
      </c>
      <c r="D20" s="33" t="s">
        <v>86</v>
      </c>
      <c r="E20" s="33" t="s">
        <v>60</v>
      </c>
      <c r="F20" s="35" t="s">
        <v>91</v>
      </c>
      <c r="G20" s="36">
        <v>136</v>
      </c>
      <c r="H20" s="64">
        <v>78</v>
      </c>
      <c r="I20" s="60">
        <f>(H20/G20)*100</f>
        <v>57.352941176470587</v>
      </c>
      <c r="J20" s="43">
        <v>0.2</v>
      </c>
      <c r="K20" s="43">
        <v>2.1</v>
      </c>
      <c r="L20" s="29">
        <f>J20*10+0.4</f>
        <v>2.4</v>
      </c>
      <c r="M20" s="61" t="s">
        <v>64</v>
      </c>
      <c r="N20" s="22">
        <f>49.936-(0.0848*H20)-(4.376*J20)-(2.924)+(2.456*K20)</f>
        <v>44.680000000000007</v>
      </c>
      <c r="O20" s="14">
        <f>IF(AND(H20&gt;44.999,H20&lt;85.001),1,0)</f>
        <v>1</v>
      </c>
      <c r="P20" s="14">
        <f>IF(AND(L20&gt;0.5,L20&lt;2.999, K20&gt;2.499),1,0)</f>
        <v>0</v>
      </c>
      <c r="Q20" s="31">
        <f>IF(OR(M20="Pr+", M20="Pr", M20="Pr-", M20="Ch+", M20="Ch", M20="Ch-"),1,0)</f>
        <v>1</v>
      </c>
      <c r="R20" s="15">
        <f>SUM(O20:Q20)</f>
        <v>2</v>
      </c>
      <c r="S20" s="63">
        <f>(K20/G20)*100</f>
        <v>1.5441176470588236</v>
      </c>
      <c r="T20" s="2"/>
    </row>
    <row r="21" spans="1:27" s="3" customFormat="1" x14ac:dyDescent="0.2">
      <c r="A21" s="37"/>
      <c r="B21" s="38">
        <v>427</v>
      </c>
      <c r="C21" s="39" t="s">
        <v>79</v>
      </c>
      <c r="D21" s="38" t="s">
        <v>71</v>
      </c>
      <c r="E21" s="33" t="s">
        <v>60</v>
      </c>
      <c r="F21" s="40" t="s">
        <v>90</v>
      </c>
      <c r="G21" s="36">
        <v>110</v>
      </c>
      <c r="H21" s="65">
        <v>46</v>
      </c>
      <c r="I21" s="60">
        <f>(H21/G21)*100</f>
        <v>41.818181818181813</v>
      </c>
      <c r="J21" s="43">
        <v>7.4999999999999997E-2</v>
      </c>
      <c r="K21" s="43">
        <v>2.15</v>
      </c>
      <c r="L21" s="29">
        <f>J21*10+0.4</f>
        <v>1.1499999999999999</v>
      </c>
      <c r="M21" s="62" t="s">
        <v>63</v>
      </c>
      <c r="N21" s="22">
        <f>49.936-(0.0848*H21)-(4.376*J21)-(2.924)+(2.456*K21)</f>
        <v>48.063400000000001</v>
      </c>
      <c r="O21" s="14">
        <f>IF(AND(H21&gt;44.999,H21&lt;85.001),1,0)</f>
        <v>1</v>
      </c>
      <c r="P21" s="14">
        <f>IF(AND(L21&gt;0.5,L21&lt;2.999, K21&gt;2.499),1,0)</f>
        <v>0</v>
      </c>
      <c r="Q21" s="31">
        <f>IF(OR(M21="Pr+", M21="Pr", M21="Pr-", M21="Ch+", M21="Ch", M21="Ch-"),1,0)</f>
        <v>0</v>
      </c>
      <c r="R21" s="15">
        <f>SUM(O21:Q21)</f>
        <v>1</v>
      </c>
      <c r="S21" s="29">
        <f>(K21/G21)*100</f>
        <v>1.9545454545454544</v>
      </c>
      <c r="T21" s="2"/>
    </row>
    <row r="22" spans="1:27" s="3" customFormat="1" x14ac:dyDescent="0.2">
      <c r="A22" s="23"/>
      <c r="B22" s="23"/>
      <c r="C22" s="23"/>
      <c r="D22" s="23"/>
      <c r="E22" s="23"/>
      <c r="F22" s="23"/>
      <c r="G22" s="23"/>
      <c r="H22" s="23"/>
      <c r="I22" s="23"/>
      <c r="J22" s="23"/>
      <c r="K22" s="23"/>
      <c r="L22" s="23"/>
      <c r="M22" s="23"/>
      <c r="N22" s="23"/>
      <c r="O22" s="23"/>
      <c r="P22" s="23"/>
      <c r="Q22" s="23"/>
      <c r="R22" s="23"/>
      <c r="S22" s="23"/>
      <c r="T22" s="2"/>
    </row>
    <row r="23" spans="1:27" s="3" customFormat="1" x14ac:dyDescent="0.2">
      <c r="A23" s="24" t="s">
        <v>5</v>
      </c>
      <c r="B23" s="25"/>
      <c r="C23" s="25"/>
      <c r="D23" s="25"/>
      <c r="E23" s="25"/>
      <c r="F23" s="25"/>
      <c r="G23" s="26">
        <f>AVERAGE(G8:G19)</f>
        <v>123.91666666666667</v>
      </c>
      <c r="H23" s="28">
        <f>AVERAGE(H8:H19)</f>
        <v>68.666666666666671</v>
      </c>
      <c r="I23" s="28"/>
      <c r="J23" s="29">
        <f>AVERAGE(J8:J19)</f>
        <v>0.1958333333333333</v>
      </c>
      <c r="K23" s="29">
        <f>AVERAGE(K8:K19)</f>
        <v>2.6083333333333329</v>
      </c>
      <c r="L23" s="29">
        <f>AVERAGE(L8:L19)</f>
        <v>2.3583333333333329</v>
      </c>
      <c r="M23" s="30"/>
      <c r="N23" s="29">
        <f>AVERAGE(N8:N19)</f>
        <v>46.738166666666665</v>
      </c>
      <c r="O23" s="30"/>
      <c r="P23" s="30"/>
      <c r="Q23" s="30"/>
      <c r="R23" s="30"/>
      <c r="S23" s="27">
        <f>AVERAGE(S8:S19)</f>
        <v>2.101461698269985</v>
      </c>
      <c r="T23" s="2"/>
    </row>
    <row r="24" spans="1:27" s="3" customFormat="1" ht="12" x14ac:dyDescent="0.2">
      <c r="A24" s="2"/>
      <c r="B24" s="2"/>
      <c r="C24" s="2"/>
      <c r="D24" s="2"/>
      <c r="E24" s="2"/>
      <c r="F24" s="2"/>
      <c r="G24" s="2"/>
      <c r="H24" s="2"/>
      <c r="I24" s="2"/>
      <c r="J24" s="2"/>
      <c r="K24" s="2"/>
      <c r="L24" s="2"/>
      <c r="M24" s="2"/>
      <c r="N24" s="2"/>
      <c r="O24" s="2"/>
      <c r="P24" s="2"/>
      <c r="Q24" s="2"/>
      <c r="R24" s="2"/>
      <c r="S24" s="2"/>
      <c r="T24" s="2"/>
    </row>
    <row r="25" spans="1:27" s="3" customFormat="1" ht="15" x14ac:dyDescent="0.25">
      <c r="A25" s="4"/>
      <c r="B25" s="4"/>
      <c r="C25" s="50"/>
      <c r="D25" s="4"/>
      <c r="E25" s="4"/>
      <c r="F25" s="4"/>
      <c r="G25" s="4"/>
      <c r="H25" s="4"/>
      <c r="I25" s="4"/>
      <c r="J25" s="4"/>
      <c r="K25" s="4"/>
      <c r="L25" s="4"/>
      <c r="M25" s="4"/>
      <c r="N25" s="4"/>
      <c r="O25" s="4"/>
      <c r="P25" s="4"/>
      <c r="Q25" s="4"/>
      <c r="R25" s="5"/>
      <c r="S25" s="5"/>
      <c r="T25" s="6"/>
      <c r="U25" s="7"/>
      <c r="V25" s="7"/>
      <c r="W25" s="7"/>
      <c r="X25" s="7"/>
      <c r="Y25" s="7"/>
      <c r="Z25" s="7"/>
      <c r="AA25" s="7"/>
    </row>
    <row r="26" spans="1:27" s="3" customFormat="1" ht="15" x14ac:dyDescent="0.25">
      <c r="A26" s="4"/>
      <c r="B26" s="4"/>
      <c r="C26" s="4"/>
      <c r="D26" s="4"/>
      <c r="E26" s="4"/>
      <c r="F26" s="4"/>
      <c r="G26" s="4"/>
      <c r="H26" s="4"/>
      <c r="I26" s="4"/>
      <c r="J26" s="4"/>
      <c r="K26" s="4"/>
      <c r="L26" s="4"/>
      <c r="M26" s="4"/>
      <c r="N26" s="4"/>
      <c r="O26" s="4"/>
      <c r="P26" s="4"/>
      <c r="Q26" s="4"/>
      <c r="R26" s="5"/>
      <c r="S26" s="5"/>
      <c r="T26" s="6"/>
      <c r="U26" s="7"/>
      <c r="V26" s="7"/>
      <c r="W26" s="7"/>
      <c r="X26" s="7"/>
      <c r="Y26" s="7"/>
      <c r="Z26" s="7"/>
      <c r="AA26" s="7"/>
    </row>
    <row r="27" spans="1:27" s="3" customFormat="1" ht="15" customHeight="1" x14ac:dyDescent="0.25">
      <c r="A27" s="68" t="s">
        <v>13</v>
      </c>
      <c r="B27" s="68"/>
      <c r="C27" s="68"/>
      <c r="D27" s="68"/>
      <c r="E27" s="68"/>
      <c r="F27" s="68"/>
      <c r="G27" s="68"/>
      <c r="H27" s="68"/>
      <c r="I27" s="68"/>
      <c r="J27" s="68"/>
      <c r="K27" s="68"/>
      <c r="L27" s="68"/>
      <c r="M27" s="68"/>
      <c r="N27" s="68"/>
      <c r="O27" s="68"/>
      <c r="P27" s="68"/>
      <c r="Q27" s="68"/>
      <c r="R27" s="68"/>
      <c r="S27" s="68"/>
      <c r="T27" s="6"/>
      <c r="U27" s="7"/>
      <c r="V27" s="7"/>
      <c r="W27" s="7"/>
      <c r="X27" s="7"/>
      <c r="Y27" s="7"/>
      <c r="Z27" s="7"/>
      <c r="AA27" s="7"/>
    </row>
    <row r="28" spans="1:27" s="3" customFormat="1" ht="15" x14ac:dyDescent="0.25">
      <c r="A28" s="68"/>
      <c r="B28" s="68"/>
      <c r="C28" s="68"/>
      <c r="D28" s="68"/>
      <c r="E28" s="68"/>
      <c r="F28" s="68"/>
      <c r="G28" s="68"/>
      <c r="H28" s="68"/>
      <c r="I28" s="68"/>
      <c r="J28" s="68"/>
      <c r="K28" s="68"/>
      <c r="L28" s="68"/>
      <c r="M28" s="68"/>
      <c r="N28" s="68"/>
      <c r="O28" s="68"/>
      <c r="P28" s="68"/>
      <c r="Q28" s="68"/>
      <c r="R28" s="68"/>
      <c r="S28" s="68"/>
      <c r="T28" s="6"/>
      <c r="U28" s="7"/>
      <c r="V28" s="7"/>
      <c r="W28" s="7"/>
      <c r="X28" s="7"/>
      <c r="Y28" s="7"/>
      <c r="Z28" s="7"/>
      <c r="AA28" s="7"/>
    </row>
    <row r="29" spans="1:27" s="3" customFormat="1" ht="15" x14ac:dyDescent="0.25">
      <c r="A29" s="8"/>
      <c r="B29" s="8"/>
      <c r="C29" s="8"/>
      <c r="D29" s="8"/>
      <c r="E29" s="8"/>
      <c r="F29" s="8"/>
      <c r="G29" s="8"/>
      <c r="H29" s="8"/>
      <c r="I29" s="8"/>
      <c r="J29" s="8"/>
      <c r="K29" s="8"/>
      <c r="L29" s="8"/>
      <c r="M29" s="8"/>
      <c r="N29" s="8"/>
      <c r="O29" s="8"/>
      <c r="P29" s="8"/>
      <c r="Q29" s="8"/>
      <c r="R29" s="8"/>
      <c r="S29" s="8"/>
      <c r="T29" s="6"/>
      <c r="U29" s="7"/>
      <c r="V29" s="7"/>
      <c r="W29" s="7"/>
      <c r="X29" s="7"/>
      <c r="Y29" s="7"/>
      <c r="Z29" s="7"/>
      <c r="AA29" s="7"/>
    </row>
    <row r="30" spans="1:27" s="3" customFormat="1" ht="15" x14ac:dyDescent="0.25">
      <c r="A30" s="9"/>
      <c r="B30" s="4"/>
      <c r="C30" s="4"/>
      <c r="D30" s="4"/>
      <c r="E30" s="4"/>
      <c r="F30" s="4"/>
      <c r="G30" s="4"/>
      <c r="H30" s="4"/>
      <c r="I30" s="4"/>
      <c r="J30" s="4"/>
      <c r="K30" s="4"/>
      <c r="L30" s="4"/>
      <c r="M30" s="4"/>
      <c r="N30" s="4"/>
      <c r="O30" s="4"/>
      <c r="P30" s="4"/>
      <c r="Q30" s="4"/>
      <c r="R30" s="5"/>
      <c r="S30" s="5"/>
      <c r="T30" s="6"/>
      <c r="U30" s="7"/>
      <c r="V30" s="7"/>
      <c r="W30" s="7"/>
      <c r="X30" s="7"/>
      <c r="Y30" s="7"/>
      <c r="Z30" s="7"/>
      <c r="AA30" s="7"/>
    </row>
    <row r="31" spans="1:27" s="3" customFormat="1" ht="15" x14ac:dyDescent="0.25">
      <c r="A31" s="7"/>
      <c r="B31" s="7"/>
      <c r="C31" s="7"/>
      <c r="D31" s="7"/>
      <c r="E31" s="7"/>
      <c r="F31" s="7"/>
      <c r="G31" s="7"/>
      <c r="H31" s="7"/>
      <c r="I31" s="7"/>
      <c r="J31" s="7"/>
      <c r="K31" s="7"/>
      <c r="L31" s="7"/>
      <c r="M31" s="7"/>
      <c r="N31" s="7"/>
      <c r="O31" s="7"/>
      <c r="P31" s="7"/>
      <c r="Q31" s="7"/>
      <c r="R31" s="10"/>
      <c r="S31" s="10"/>
      <c r="T31" s="11"/>
      <c r="U31" s="7"/>
      <c r="V31" s="7"/>
      <c r="W31" s="7"/>
      <c r="X31" s="7"/>
      <c r="Y31" s="7"/>
      <c r="Z31" s="7"/>
      <c r="AA31" s="7"/>
    </row>
    <row r="32" spans="1:27" s="3" customFormat="1" ht="12" x14ac:dyDescent="0.2"/>
    <row r="33" s="3" customFormat="1" ht="12" x14ac:dyDescent="0.2"/>
    <row r="34" s="3" customFormat="1" ht="12" x14ac:dyDescent="0.2"/>
    <row r="35" s="3" customFormat="1" ht="12" x14ac:dyDescent="0.2"/>
    <row r="36" s="3" customFormat="1" ht="12" x14ac:dyDescent="0.2"/>
    <row r="37" s="3" customFormat="1" ht="12" x14ac:dyDescent="0.2"/>
    <row r="38" s="3" customFormat="1" ht="12" x14ac:dyDescent="0.2"/>
    <row r="39" s="3" customFormat="1" ht="12" x14ac:dyDescent="0.2"/>
    <row r="40" s="3" customFormat="1" ht="12" x14ac:dyDescent="0.2"/>
  </sheetData>
  <sortState xmlns:xlrd2="http://schemas.microsoft.com/office/spreadsheetml/2017/richdata2" ref="B8:S21">
    <sortCondition descending="1" ref="R8:R21"/>
    <sortCondition descending="1" ref="N8:N21"/>
    <sortCondition descending="1" ref="S8:S21"/>
  </sortState>
  <mergeCells count="18">
    <mergeCell ref="A1:S1"/>
    <mergeCell ref="J5:K5"/>
    <mergeCell ref="H5:H6"/>
    <mergeCell ref="E5:E7"/>
    <mergeCell ref="G5:G7"/>
    <mergeCell ref="C5:D5"/>
    <mergeCell ref="F4:L4"/>
    <mergeCell ref="A27:S28"/>
    <mergeCell ref="R6:R7"/>
    <mergeCell ref="A3:S3"/>
    <mergeCell ref="A2:S2"/>
    <mergeCell ref="S5:S7"/>
    <mergeCell ref="L5:L7"/>
    <mergeCell ref="M5:M7"/>
    <mergeCell ref="A5:A7"/>
    <mergeCell ref="B5:B7"/>
    <mergeCell ref="N5:N7"/>
    <mergeCell ref="O5:R5"/>
  </mergeCells>
  <phoneticPr fontId="0" type="noConversion"/>
  <conditionalFormatting sqref="G8:G21">
    <cfRule type="cellIs" dxfId="6" priority="7" operator="notBetween">
      <formula>110</formula>
      <formula>165</formula>
    </cfRule>
  </conditionalFormatting>
  <conditionalFormatting sqref="H8:H21">
    <cfRule type="cellIs" dxfId="5" priority="6" operator="notBetween">
      <formula>45</formula>
      <formula>85</formula>
    </cfRule>
  </conditionalFormatting>
  <conditionalFormatting sqref="I8:I21">
    <cfRule type="cellIs" dxfId="4" priority="9" operator="notBetween">
      <formula>48</formula>
      <formula>54</formula>
    </cfRule>
  </conditionalFormatting>
  <conditionalFormatting sqref="J8:J21">
    <cfRule type="cellIs" dxfId="3" priority="5" operator="notBetween">
      <formula>0.15</formula>
      <formula>0.25</formula>
    </cfRule>
  </conditionalFormatting>
  <conditionalFormatting sqref="K8:K21">
    <cfRule type="cellIs" dxfId="2" priority="4" operator="notBetween">
      <formula>2.5</formula>
      <formula>4</formula>
    </cfRule>
  </conditionalFormatting>
  <conditionalFormatting sqref="L8:L21">
    <cfRule type="cellIs" dxfId="1" priority="3" operator="lessThan">
      <formula>2.99</formula>
    </cfRule>
  </conditionalFormatting>
  <conditionalFormatting sqref="M8:M21">
    <cfRule type="containsText" dxfId="0" priority="1" operator="containsText" text="G">
      <formula>NOT(ISERROR(SEARCH("G",M8)))</formula>
    </cfRule>
  </conditionalFormatting>
  <printOptions horizontalCentered="1"/>
  <pageMargins left="0.5" right="0.5" top="0.5" bottom="0.5" header="0.5" footer="0.5"/>
  <pageSetup scale="54" orientation="landscape" horizontalDpi="4294967292" verticalDpi="4294967292"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Certification Standards</vt:lpstr>
      <vt:lpstr>Carcass Data</vt:lpstr>
      <vt:lpstr>'Carcass Data'!Print_Area</vt:lpstr>
      <vt:lpstr>'Carcass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STATION4</dc:creator>
  <cp:keywords/>
  <dc:description/>
  <cp:lastModifiedBy>Roeder, Brent</cp:lastModifiedBy>
  <cp:revision/>
  <cp:lastPrinted>2018-01-05T23:20:50Z</cp:lastPrinted>
  <dcterms:created xsi:type="dcterms:W3CDTF">2015-07-07T02:06:11Z</dcterms:created>
  <dcterms:modified xsi:type="dcterms:W3CDTF">2024-07-24T17:05:04Z</dcterms:modified>
  <cp:category/>
  <cp:contentStatus/>
</cp:coreProperties>
</file>